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sharedStrings+xml" PartName="/xl/sharedStrings.xml"/>
  <Override ContentType="application/vnd.openxmlformats-officedocument.drawing+xml" PartName="/xl/drawings/drawing1.xml"/>
  <Override ContentType="application/vnd.openxmlformats-officedocument.drawing+xml" PartName="/xl/drawings/drawing2.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Catalogue" sheetId="1" r:id="rId4"/>
    <sheet state="hidden" name="Spaces" sheetId="2" r:id="rId5"/>
  </sheets>
  <definedNames/>
  <calcPr/>
</workbook>
</file>

<file path=xl/sharedStrings.xml><?xml version="1.0" encoding="utf-8"?>
<sst xmlns="http://schemas.openxmlformats.org/spreadsheetml/2006/main" count="5" uniqueCount="5">
  <si>
    <t>typologie</t>
  </si>
  <si>
    <t>mail</t>
  </si>
  <si>
    <t>tel</t>
  </si>
  <si>
    <t>meuble</t>
  </si>
  <si>
    <t>disponibilité</t>
  </si>
</sst>
</file>

<file path=xl/styles.xml><?xml version="1.0" encoding="utf-8"?>
<styleSheet xmlns="http://schemas.openxmlformats.org/spreadsheetml/2006/main" xmlns:x14ac="http://schemas.microsoft.com/office/spreadsheetml/2009/9/ac" xmlns:mc="http://schemas.openxmlformats.org/markup-compatibility/2006">
  <fonts count="6">
    <font>
      <sz val="10.0"/>
      <color rgb="FF000000"/>
      <name val="Arial"/>
    </font>
    <font>
      <color theme="1"/>
      <name val="Arial"/>
    </font>
    <font/>
    <font>
      <b/>
      <color theme="1"/>
      <name val="Arial"/>
    </font>
    <font>
      <u/>
      <color rgb="FF0000FF"/>
    </font>
    <font>
      <sz val="11.0"/>
      <color rgb="FF000000"/>
      <name val="Inconsolata"/>
    </font>
  </fonts>
  <fills count="3">
    <fill>
      <patternFill patternType="none"/>
    </fill>
    <fill>
      <patternFill patternType="lightGray"/>
    </fill>
    <fill>
      <patternFill patternType="solid">
        <fgColor rgb="FFFFFFFF"/>
        <bgColor rgb="FFFFFFFF"/>
      </patternFill>
    </fill>
  </fills>
  <borders count="1">
    <border/>
  </borders>
  <cellStyleXfs count="1">
    <xf borderId="0" fillId="0" fontId="0" numFmtId="0" applyAlignment="1" applyFont="1"/>
  </cellStyleXfs>
  <cellXfs count="7">
    <xf borderId="0" fillId="0" fontId="0" numFmtId="0" xfId="0" applyAlignment="1" applyFont="1">
      <alignment readingOrder="0" shrinkToFit="0" vertical="bottom" wrapText="0"/>
    </xf>
    <xf borderId="0" fillId="0" fontId="1" numFmtId="0" xfId="0" applyFont="1"/>
    <xf borderId="0" fillId="0" fontId="2" numFmtId="0" xfId="0" applyAlignment="1" applyFont="1">
      <alignment readingOrder="0"/>
    </xf>
    <xf borderId="0" fillId="0" fontId="3" numFmtId="0" xfId="0" applyFont="1"/>
    <xf borderId="0" fillId="0" fontId="4" numFmtId="0" xfId="0" applyFont="1"/>
    <xf borderId="0" fillId="2" fontId="5" numFmtId="0" xfId="0" applyFill="1" applyFont="1"/>
    <xf borderId="0" fillId="0" fontId="1" numFmtId="0" xfId="0" applyAlignment="1" applyFont="1">
      <alignment shrinkToFit="0" wrapText="0"/>
    </xf>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90" Type="http://schemas.openxmlformats.org/officeDocument/2006/relationships/hyperlink" Target="https://release-images.clm-rls.ifsalpha.com/c887318e-9614-4329-875e-efd6181d8af7" TargetMode="External"/><Relationship Id="rId194" Type="http://schemas.openxmlformats.org/officeDocument/2006/relationships/hyperlink" Target="https://colivme.com/coliving/france/lille/homies-96lille" TargetMode="External"/><Relationship Id="rId193" Type="http://schemas.openxmlformats.org/officeDocument/2006/relationships/hyperlink" Target="https://release-images.clm-rls.ifsalpha.com/ee974d67-7e98-4371-9337-28b88d49c86e" TargetMode="External"/><Relationship Id="rId192" Type="http://schemas.openxmlformats.org/officeDocument/2006/relationships/hyperlink" Target="https://release-images.clm-rls.ifsalpha.com/53832770-93ef-4588-9e23-b9f733695536" TargetMode="External"/><Relationship Id="rId191" Type="http://schemas.openxmlformats.org/officeDocument/2006/relationships/hyperlink" Target="https://release-images.clm-rls.ifsalpha.com/10ef4f47-fd86-453e-9b0a-2123c6234823" TargetMode="External"/><Relationship Id="rId187" Type="http://schemas.openxmlformats.org/officeDocument/2006/relationships/hyperlink" Target="https://release-images.clm-rls.ifsalpha.com/90ed0a6e-56d6-46a5-99a7-e1820eee8720" TargetMode="External"/><Relationship Id="rId186" Type="http://schemas.openxmlformats.org/officeDocument/2006/relationships/hyperlink" Target="https://release-images.clm-rls.ifsalpha.com/1911f3cc-82af-444c-8e99-300a5a30bc1b" TargetMode="External"/><Relationship Id="rId185" Type="http://schemas.openxmlformats.org/officeDocument/2006/relationships/hyperlink" Target="https://release-images.clm-rls.ifsalpha.com/fd0ac973-e4d5-4b5f-a2ef-948ce21e15cd" TargetMode="External"/><Relationship Id="rId184" Type="http://schemas.openxmlformats.org/officeDocument/2006/relationships/hyperlink" Target="https://colivme.com/coliving/france/lille/colonies-brooks" TargetMode="External"/><Relationship Id="rId189" Type="http://schemas.openxmlformats.org/officeDocument/2006/relationships/hyperlink" Target="https://colivme.com/coliving/france/lille/colonies-mustang" TargetMode="External"/><Relationship Id="rId188" Type="http://schemas.openxmlformats.org/officeDocument/2006/relationships/hyperlink" Target="https://release-images.clm-rls.ifsalpha.com/a921a454-b9ef-4452-86ac-c66c8b812388" TargetMode="External"/><Relationship Id="rId183" Type="http://schemas.openxmlformats.org/officeDocument/2006/relationships/hyperlink" Target="https://release-images.clm-rls.ifsalpha.com/45cbccff-fe73-41fc-95da-21deedb54b77" TargetMode="External"/><Relationship Id="rId182" Type="http://schemas.openxmlformats.org/officeDocument/2006/relationships/hyperlink" Target="https://release-images.clm-rls.ifsalpha.com/a02f614d-85d4-499b-8f6a-a8c18150c1cb" TargetMode="External"/><Relationship Id="rId181" Type="http://schemas.openxmlformats.org/officeDocument/2006/relationships/hyperlink" Target="https://release-images.clm-rls.ifsalpha.com/d1ad81ec-4a4f-415f-82b1-f19aaff36abd" TargetMode="External"/><Relationship Id="rId180" Type="http://schemas.openxmlformats.org/officeDocument/2006/relationships/hyperlink" Target="https://release-images.clm-rls.ifsalpha.com/5855fa79-f7dc-4a02-a64d-ec7954f09b5c" TargetMode="External"/><Relationship Id="rId176" Type="http://schemas.openxmlformats.org/officeDocument/2006/relationships/hyperlink" Target="https://colivme.com/coliving/spain/javea/sun-and-co" TargetMode="External"/><Relationship Id="rId297" Type="http://schemas.openxmlformats.org/officeDocument/2006/relationships/hyperlink" Target="https://release-images.clm-rls.ifsalpha.com/45ee20bb-7318-477e-806e-df63666091c0" TargetMode="External"/><Relationship Id="rId175" Type="http://schemas.openxmlformats.org/officeDocument/2006/relationships/hyperlink" Target="https://release-images.clm-rls.ifsalpha.com/a51001f6-63a6-4af9-b18f-218d488c6d7b" TargetMode="External"/><Relationship Id="rId296" Type="http://schemas.openxmlformats.org/officeDocument/2006/relationships/hyperlink" Target="https://release-images.clm-rls.ifsalpha.com/1d965242-fac5-4786-b4ae-106a14732124" TargetMode="External"/><Relationship Id="rId174" Type="http://schemas.openxmlformats.org/officeDocument/2006/relationships/hyperlink" Target="https://release-images.clm-rls.ifsalpha.com/19e5a744-72b0-4860-9a11-927e6049de31" TargetMode="External"/><Relationship Id="rId295" Type="http://schemas.openxmlformats.org/officeDocument/2006/relationships/hyperlink" Target="https://release-images.clm-rls.ifsalpha.com/04cbfd3c-d125-4d55-8c02-0cd51fb25d6a" TargetMode="External"/><Relationship Id="rId173" Type="http://schemas.openxmlformats.org/officeDocument/2006/relationships/hyperlink" Target="https://release-images.clm-rls.ifsalpha.com/0e2c8720-cbc3-4eb1-9c33-abd6123fab40" TargetMode="External"/><Relationship Id="rId294" Type="http://schemas.openxmlformats.org/officeDocument/2006/relationships/hyperlink" Target="https://colivme.com/coliving/france/montpellier/the-babel-community-antigone" TargetMode="External"/><Relationship Id="rId179" Type="http://schemas.openxmlformats.org/officeDocument/2006/relationships/hyperlink" Target="https://release-images.clm-rls.ifsalpha.com/f7b2e939-b571-4edb-a94b-9545907b349e" TargetMode="External"/><Relationship Id="rId178" Type="http://schemas.openxmlformats.org/officeDocument/2006/relationships/hyperlink" Target="https://release-images.clm-rls.ifsalpha.com/274728fe-74b2-4863-bdc3-6bf90b042488" TargetMode="External"/><Relationship Id="rId299" Type="http://schemas.openxmlformats.org/officeDocument/2006/relationships/hyperlink" Target="https://release-images.clm-rls.ifsalpha.com/a1adc671-d6e0-408d-8146-b0b935d91d4f" TargetMode="External"/><Relationship Id="rId177" Type="http://schemas.openxmlformats.org/officeDocument/2006/relationships/hyperlink" Target="https://release-images.clm-rls.ifsalpha.com/c7a94f59-2762-4c6c-83ed-013e636a0037" TargetMode="External"/><Relationship Id="rId298" Type="http://schemas.openxmlformats.org/officeDocument/2006/relationships/hyperlink" Target="https://release-images.clm-rls.ifsalpha.com/20139cbb-7c98-4124-80db-e3b71706f0bf" TargetMode="External"/><Relationship Id="rId198" Type="http://schemas.openxmlformats.org/officeDocument/2006/relationships/hyperlink" Target="https://release-images.clm-rls.ifsalpha.com/e9a75e3a-e701-4a1f-b55b-550015839398" TargetMode="External"/><Relationship Id="rId197" Type="http://schemas.openxmlformats.org/officeDocument/2006/relationships/hyperlink" Target="https://release-images.clm-rls.ifsalpha.com/a250a5c6-624e-4fa7-a4d6-671c3cc6ad57" TargetMode="External"/><Relationship Id="rId196" Type="http://schemas.openxmlformats.org/officeDocument/2006/relationships/hyperlink" Target="https://release-images.clm-rls.ifsalpha.com/20c1fa3e-a598-423c-8452-c164e320d646" TargetMode="External"/><Relationship Id="rId195" Type="http://schemas.openxmlformats.org/officeDocument/2006/relationships/hyperlink" Target="https://release-images.clm-rls.ifsalpha.com/7b0f2cfc-2018-4e41-994e-9948cdd4e0de" TargetMode="External"/><Relationship Id="rId199" Type="http://schemas.openxmlformats.org/officeDocument/2006/relationships/hyperlink" Target="https://release-images.clm-rls.ifsalpha.com/56183a6e-d532-476d-b1f3-cbc551721b8e" TargetMode="External"/><Relationship Id="rId150" Type="http://schemas.openxmlformats.org/officeDocument/2006/relationships/hyperlink" Target="https://colivme.com/coliving/france/chatellerault/camelot-europe-chatellerault" TargetMode="External"/><Relationship Id="rId271" Type="http://schemas.openxmlformats.org/officeDocument/2006/relationships/hyperlink" Target="https://release-images.clm-rls.ifsalpha.com/8b496600-dfde-4822-a8cd-47501ecc97e3" TargetMode="External"/><Relationship Id="rId392" Type="http://schemas.openxmlformats.org/officeDocument/2006/relationships/hyperlink" Target="https://release-images.clm-rls.ifsalpha.com/2f218929-33e7-4420-bec5-e3bd436e84b4" TargetMode="External"/><Relationship Id="rId270" Type="http://schemas.openxmlformats.org/officeDocument/2006/relationships/hyperlink" Target="https://release-images.clm-rls.ifsalpha.com/6f0da297-072e-4550-8e6e-4b34434ea377" TargetMode="External"/><Relationship Id="rId391" Type="http://schemas.openxmlformats.org/officeDocument/2006/relationships/hyperlink" Target="https://release-images.clm-rls.ifsalpha.com/97386a92-5f9d-4324-8eda-d2fd3ae0a3e5" TargetMode="External"/><Relationship Id="rId390" Type="http://schemas.openxmlformats.org/officeDocument/2006/relationships/hyperlink" Target="https://release-images.clm-rls.ifsalpha.com/af940e8b-ea1c-4d59-a527-a11e3bd309e3" TargetMode="External"/><Relationship Id="rId1" Type="http://schemas.openxmlformats.org/officeDocument/2006/relationships/hyperlink" Target="https://colivme.com/coliving/france/anglet/camelot-europe-anglet" TargetMode="External"/><Relationship Id="rId2" Type="http://schemas.openxmlformats.org/officeDocument/2006/relationships/hyperlink" Target="https://release-images.clm-rls.ifsalpha.com/4255dbd5-7a9f-4eab-9c10-1bc993daed71" TargetMode="External"/><Relationship Id="rId3" Type="http://schemas.openxmlformats.org/officeDocument/2006/relationships/hyperlink" Target="https://release-images.clm-rls.ifsalpha.com/3f5e904c-4b91-41f5-bf08-1d108bb6e82c" TargetMode="External"/><Relationship Id="rId149" Type="http://schemas.openxmlformats.org/officeDocument/2006/relationships/hyperlink" Target="https://release-images.clm-rls.ifsalpha.com/6d32c1ad-f9a1-42b5-a00c-a2d8e94dc4d5" TargetMode="External"/><Relationship Id="rId4" Type="http://schemas.openxmlformats.org/officeDocument/2006/relationships/hyperlink" Target="https://release-images.clm-rls.ifsalpha.com/c4535e56-d7b5-483e-82fa-3286b2b351f0" TargetMode="External"/><Relationship Id="rId148" Type="http://schemas.openxmlformats.org/officeDocument/2006/relationships/hyperlink" Target="https://release-images.clm-rls.ifsalpha.com/84c5fff6-2bc9-4891-940e-9573bb0c1388" TargetMode="External"/><Relationship Id="rId269" Type="http://schemas.openxmlformats.org/officeDocument/2006/relationships/hyperlink" Target="https://release-images.clm-rls.ifsalpha.com/074195e5-0f6e-4dd1-a88d-68c487bb7c26" TargetMode="External"/><Relationship Id="rId9" Type="http://schemas.openxmlformats.org/officeDocument/2006/relationships/hyperlink" Target="https://release-images.clm-rls.ifsalpha.com/aeab1ef6-bc54-45d1-b2d3-04c4b810b641" TargetMode="External"/><Relationship Id="rId143" Type="http://schemas.openxmlformats.org/officeDocument/2006/relationships/hyperlink" Target="https://release-images.clm-rls.ifsalpha.com/485a534d-c8dc-4d62-98a6-6acd45ee3978" TargetMode="External"/><Relationship Id="rId264" Type="http://schemas.openxmlformats.org/officeDocument/2006/relationships/hyperlink" Target="https://release-images.clm-rls.ifsalpha.com/e6c7e20e-b5aa-4f40-a45c-d8ab08b02b48" TargetMode="External"/><Relationship Id="rId385" Type="http://schemas.openxmlformats.org/officeDocument/2006/relationships/hyperlink" Target="https://release-images.clm-rls.ifsalpha.com/197ef9c9-ff08-4043-ae2c-6defa27eed5c" TargetMode="External"/><Relationship Id="rId142" Type="http://schemas.openxmlformats.org/officeDocument/2006/relationships/hyperlink" Target="https://release-images.clm-rls.ifsalpha.com/20753359-356a-47ea-99da-51231dd828da" TargetMode="External"/><Relationship Id="rId263" Type="http://schemas.openxmlformats.org/officeDocument/2006/relationships/hyperlink" Target="https://release-images.clm-rls.ifsalpha.com/1c3f255e-73a8-4cbf-8ca1-01ccac5cdddc" TargetMode="External"/><Relationship Id="rId384" Type="http://schemas.openxmlformats.org/officeDocument/2006/relationships/hyperlink" Target="https://release-images.clm-rls.ifsalpha.com/142d6db1-a117-4ad3-9879-262b78b87331" TargetMode="External"/><Relationship Id="rId141" Type="http://schemas.openxmlformats.org/officeDocument/2006/relationships/hyperlink" Target="https://release-images.clm-rls.ifsalpha.com/ca7f11f3-a13c-459f-82fa-9eed66324b81" TargetMode="External"/><Relationship Id="rId262" Type="http://schemas.openxmlformats.org/officeDocument/2006/relationships/hyperlink" Target="https://release-images.clm-rls.ifsalpha.com/5cd9256e-d808-4d25-8117-c3f67df3389a" TargetMode="External"/><Relationship Id="rId383" Type="http://schemas.openxmlformats.org/officeDocument/2006/relationships/hyperlink" Target="https://release-images.clm-rls.ifsalpha.com/15eca04b-e215-4a14-ba30-e997b9a5d3e2" TargetMode="External"/><Relationship Id="rId140" Type="http://schemas.openxmlformats.org/officeDocument/2006/relationships/hyperlink" Target="https://release-images.clm-rls.ifsalpha.com/ba729fb0-e4f8-486b-a53c-3566cbdda6d6" TargetMode="External"/><Relationship Id="rId261" Type="http://schemas.openxmlformats.org/officeDocument/2006/relationships/hyperlink" Target="https://release-images.clm-rls.ifsalpha.com/f975a844-fde5-4889-92fc-a953c70a5257" TargetMode="External"/><Relationship Id="rId382" Type="http://schemas.openxmlformats.org/officeDocument/2006/relationships/hyperlink" Target="https://release-images.clm-rls.ifsalpha.com/651f200e-fa88-4749-9efd-2e8ad3fe7b2b" TargetMode="External"/><Relationship Id="rId5" Type="http://schemas.openxmlformats.org/officeDocument/2006/relationships/hyperlink" Target="https://colivme.com/coliving/france/ardeche/domaine-de-cortenzo" TargetMode="External"/><Relationship Id="rId147" Type="http://schemas.openxmlformats.org/officeDocument/2006/relationships/hyperlink" Target="https://release-images.clm-rls.ifsalpha.com/94202917-f4ff-4215-9301-c6532651c564" TargetMode="External"/><Relationship Id="rId268" Type="http://schemas.openxmlformats.org/officeDocument/2006/relationships/hyperlink" Target="https://release-images.clm-rls.ifsalpha.com/f6d0f9b8-8890-4cca-85d9-b0f13559d500" TargetMode="External"/><Relationship Id="rId389" Type="http://schemas.openxmlformats.org/officeDocument/2006/relationships/hyperlink" Target="https://colivme.com/coliving/france/paris-et-petite-couronne/casa-des-chefs-villejuif" TargetMode="External"/><Relationship Id="rId6" Type="http://schemas.openxmlformats.org/officeDocument/2006/relationships/hyperlink" Target="https://release-images.clm-rls.ifsalpha.com/cdc93401-55fa-4db3-aa53-86888b233256" TargetMode="External"/><Relationship Id="rId146" Type="http://schemas.openxmlformats.org/officeDocument/2006/relationships/hyperlink" Target="https://release-images.clm-rls.ifsalpha.com/8ae7d36c-0a41-4017-ab1f-a8514796c85a" TargetMode="External"/><Relationship Id="rId267" Type="http://schemas.openxmlformats.org/officeDocument/2006/relationships/hyperlink" Target="https://release-images.clm-rls.ifsalpha.com/cfea441f-8663-46ca-8ad5-03ad0ba2f328" TargetMode="External"/><Relationship Id="rId388" Type="http://schemas.openxmlformats.org/officeDocument/2006/relationships/hyperlink" Target="https://release-images.clm-rls.ifsalpha.com/8638f12c-4a58-461a-a8b7-2ce57b525e72" TargetMode="External"/><Relationship Id="rId7" Type="http://schemas.openxmlformats.org/officeDocument/2006/relationships/hyperlink" Target="https://release-images.clm-rls.ifsalpha.com/b7f1a9eb-bcbc-4261-8c98-cfb44c0fb899" TargetMode="External"/><Relationship Id="rId145" Type="http://schemas.openxmlformats.org/officeDocument/2006/relationships/hyperlink" Target="https://release-images.clm-rls.ifsalpha.com/db4e0e85-460a-4e0b-8a8e-2b3900e59a21" TargetMode="External"/><Relationship Id="rId266" Type="http://schemas.openxmlformats.org/officeDocument/2006/relationships/hyperlink" Target="https://release-images.clm-rls.ifsalpha.com/c726a2f2-96ba-404d-9d15-2b34874b3d8d" TargetMode="External"/><Relationship Id="rId387" Type="http://schemas.openxmlformats.org/officeDocument/2006/relationships/hyperlink" Target="https://release-images.clm-rls.ifsalpha.com/72394625-29a9-4c2f-a3ef-1c1f90ba14d4" TargetMode="External"/><Relationship Id="rId8" Type="http://schemas.openxmlformats.org/officeDocument/2006/relationships/hyperlink" Target="https://release-images.clm-rls.ifsalpha.com/613e2f7d-aeaa-4ff6-a656-5d054f249c24" TargetMode="External"/><Relationship Id="rId144" Type="http://schemas.openxmlformats.org/officeDocument/2006/relationships/hyperlink" Target="https://colivme.com/coliving/belgium/charleroi/ikoab-louvain" TargetMode="External"/><Relationship Id="rId265" Type="http://schemas.openxmlformats.org/officeDocument/2006/relationships/hyperlink" Target="https://colivme.com/coliving/france/marseille/kley-marseille" TargetMode="External"/><Relationship Id="rId386" Type="http://schemas.openxmlformats.org/officeDocument/2006/relationships/hyperlink" Target="https://release-images.clm-rls.ifsalpha.com/a3956fca-3b31-4d0a-9d60-5328df97d561" TargetMode="External"/><Relationship Id="rId260" Type="http://schemas.openxmlformats.org/officeDocument/2006/relationships/hyperlink" Target="https://release-images.clm-rls.ifsalpha.com/c8ccf444-e3e9-4185-8054-e09bd4c38583" TargetMode="External"/><Relationship Id="rId381" Type="http://schemas.openxmlformats.org/officeDocument/2006/relationships/hyperlink" Target="https://release-images.clm-rls.ifsalpha.com/991c8582-5d52-4f06-9517-0c37ff0e8b8b" TargetMode="External"/><Relationship Id="rId380" Type="http://schemas.openxmlformats.org/officeDocument/2006/relationships/hyperlink" Target="https://colivme.com/coliving/france/paris-et-petite-couronne/casa-des-chefs-rosny-sous-bois" TargetMode="External"/><Relationship Id="rId139" Type="http://schemas.openxmlformats.org/officeDocument/2006/relationships/hyperlink" Target="https://colivme.com/coliving/belgium/charleroi/ikoab-isaac" TargetMode="External"/><Relationship Id="rId138" Type="http://schemas.openxmlformats.org/officeDocument/2006/relationships/hyperlink" Target="https://release-images.clm-rls.ifsalpha.com/1ac2738d-286b-4e6b-8954-4b0561de81b0" TargetMode="External"/><Relationship Id="rId259" Type="http://schemas.openxmlformats.org/officeDocument/2006/relationships/hyperlink" Target="https://release-images.clm-rls.ifsalpha.com/fd093caa-1089-48e6-b222-2145c6106280" TargetMode="External"/><Relationship Id="rId137" Type="http://schemas.openxmlformats.org/officeDocument/2006/relationships/hyperlink" Target="https://release-images.clm-rls.ifsalpha.com/b972ec76-a45b-4c93-bd3d-17ec328190d6" TargetMode="External"/><Relationship Id="rId258" Type="http://schemas.openxmlformats.org/officeDocument/2006/relationships/hyperlink" Target="https://release-images.clm-rls.ifsalpha.com/a73681f2-bb94-4a65-813a-5619406da751" TargetMode="External"/><Relationship Id="rId379" Type="http://schemas.openxmlformats.org/officeDocument/2006/relationships/hyperlink" Target="https://release-images.clm-rls.ifsalpha.com/d6b06bc7-d093-4b25-8524-779a147c06e3" TargetMode="External"/><Relationship Id="rId132" Type="http://schemas.openxmlformats.org/officeDocument/2006/relationships/hyperlink" Target="https://colivme.com/coliving/belgium/charleroi/ikoab-angleterre" TargetMode="External"/><Relationship Id="rId253" Type="http://schemas.openxmlformats.org/officeDocument/2006/relationships/hyperlink" Target="https://release-images.clm-rls.ifsalpha.com/34e34054-4432-4693-b4f7-65ad6908daee" TargetMode="External"/><Relationship Id="rId374" Type="http://schemas.openxmlformats.org/officeDocument/2006/relationships/hyperlink" Target="https://release-images.clm-rls.ifsalpha.com/545d6826-75d7-4d62-8a0c-a9e7bdd0feee" TargetMode="External"/><Relationship Id="rId495" Type="http://schemas.openxmlformats.org/officeDocument/2006/relationships/hyperlink" Target="https://release-images.clm-rls.ifsalpha.com/8fc5bd00-7a35-48c4-8d9a-90fca4fce7c7" TargetMode="External"/><Relationship Id="rId131" Type="http://schemas.openxmlformats.org/officeDocument/2006/relationships/hyperlink" Target="https://release-images.clm-rls.ifsalpha.com/02fb7d82-a57b-4a1f-b02b-065ea9fd99dc" TargetMode="External"/><Relationship Id="rId252" Type="http://schemas.openxmlformats.org/officeDocument/2006/relationships/hyperlink" Target="https://release-images.clm-rls.ifsalpha.com/5c38ef71-e319-4b97-b1c1-1cb17f9f425e" TargetMode="External"/><Relationship Id="rId373" Type="http://schemas.openxmlformats.org/officeDocument/2006/relationships/hyperlink" Target="https://release-images.clm-rls.ifsalpha.com/f31ca681-0d03-4cee-993b-06166ba0e428" TargetMode="External"/><Relationship Id="rId494" Type="http://schemas.openxmlformats.org/officeDocument/2006/relationships/hyperlink" Target="https://release-images.clm-rls.ifsalpha.com/36c619f4-04bd-45a2-bdaf-12d4878259e9" TargetMode="External"/><Relationship Id="rId130" Type="http://schemas.openxmlformats.org/officeDocument/2006/relationships/hyperlink" Target="https://release-images.clm-rls.ifsalpha.com/867bf67a-8fb7-4930-96c9-b7c154c71022" TargetMode="External"/><Relationship Id="rId251" Type="http://schemas.openxmlformats.org/officeDocument/2006/relationships/hyperlink" Target="https://release-images.clm-rls.ifsalpha.com/1331fa80-c211-4a53-bebe-66410c42e1f0" TargetMode="External"/><Relationship Id="rId372" Type="http://schemas.openxmlformats.org/officeDocument/2006/relationships/hyperlink" Target="https://release-images.clm-rls.ifsalpha.com/455cf67a-6aef-49db-86f1-450730f81ada" TargetMode="External"/><Relationship Id="rId493" Type="http://schemas.openxmlformats.org/officeDocument/2006/relationships/hyperlink" Target="https://release-images.clm-rls.ifsalpha.com/5d2c4f4a-8a9f-444c-a411-0e963421b641" TargetMode="External"/><Relationship Id="rId250" Type="http://schemas.openxmlformats.org/officeDocument/2006/relationships/hyperlink" Target="https://release-images.clm-rls.ifsalpha.com/03d152ba-ddc9-44ae-89ce-bd3eef120117" TargetMode="External"/><Relationship Id="rId371" Type="http://schemas.openxmlformats.org/officeDocument/2006/relationships/hyperlink" Target="https://colivme.com/coliving/france/paris-et-petite-couronne/casa-des-chefs-gennevilliers" TargetMode="External"/><Relationship Id="rId492" Type="http://schemas.openxmlformats.org/officeDocument/2006/relationships/hyperlink" Target="https://release-images.clm-rls.ifsalpha.com/f2e45489-5426-46a0-aa15-739d35b630ca" TargetMode="External"/><Relationship Id="rId136" Type="http://schemas.openxmlformats.org/officeDocument/2006/relationships/hyperlink" Target="https://release-images.clm-rls.ifsalpha.com/6a7e311c-4fee-4bcf-b7e8-2c9e19123052" TargetMode="External"/><Relationship Id="rId257" Type="http://schemas.openxmlformats.org/officeDocument/2006/relationships/hyperlink" Target="https://colivme.com/coliving/france/marseille/colivys-marseille" TargetMode="External"/><Relationship Id="rId378" Type="http://schemas.openxmlformats.org/officeDocument/2006/relationships/hyperlink" Target="https://release-images.clm-rls.ifsalpha.com/166f1200-80fb-46fd-9fb8-d191c70366cc" TargetMode="External"/><Relationship Id="rId499" Type="http://schemas.openxmlformats.org/officeDocument/2006/relationships/hyperlink" Target="https://release-images.clm-rls.ifsalpha.com/de58b209-8a28-4e02-b4b1-db76a5f4bd2c" TargetMode="External"/><Relationship Id="rId135" Type="http://schemas.openxmlformats.org/officeDocument/2006/relationships/hyperlink" Target="https://release-images.clm-rls.ifsalpha.com/a56530a7-526c-4cbf-a507-0cd8dfc070b7" TargetMode="External"/><Relationship Id="rId256" Type="http://schemas.openxmlformats.org/officeDocument/2006/relationships/hyperlink" Target="https://release-images.clm-rls.ifsalpha.com/3224abdf-f199-4de3-b346-e9cb21daa305" TargetMode="External"/><Relationship Id="rId377" Type="http://schemas.openxmlformats.org/officeDocument/2006/relationships/hyperlink" Target="https://release-images.clm-rls.ifsalpha.com/d0139ea9-f7e6-46f9-98fd-6c2c8de2fdc9" TargetMode="External"/><Relationship Id="rId498" Type="http://schemas.openxmlformats.org/officeDocument/2006/relationships/hyperlink" Target="https://release-images.clm-rls.ifsalpha.com/61e27ff8-b032-4d2b-84dd-be93092d21da" TargetMode="External"/><Relationship Id="rId134" Type="http://schemas.openxmlformats.org/officeDocument/2006/relationships/hyperlink" Target="https://release-images.clm-rls.ifsalpha.com/0f9d8649-11d3-4849-ba43-9b66abdb90d5" TargetMode="External"/><Relationship Id="rId255" Type="http://schemas.openxmlformats.org/officeDocument/2006/relationships/hyperlink" Target="https://release-images.clm-rls.ifsalpha.com/98f37198-eb6a-49b1-96b5-98c2d8436311" TargetMode="External"/><Relationship Id="rId376" Type="http://schemas.openxmlformats.org/officeDocument/2006/relationships/hyperlink" Target="https://release-images.clm-rls.ifsalpha.com/9b6fc1fb-460d-48e6-9462-d05789288651" TargetMode="External"/><Relationship Id="rId497" Type="http://schemas.openxmlformats.org/officeDocument/2006/relationships/hyperlink" Target="https://colivme.com/coliving/france/paris-et-petite-couronne/colivys-nanterre" TargetMode="External"/><Relationship Id="rId133" Type="http://schemas.openxmlformats.org/officeDocument/2006/relationships/hyperlink" Target="https://release-images.clm-rls.ifsalpha.com/4b613f0b-7c4b-40c9-a382-1a67b6922133" TargetMode="External"/><Relationship Id="rId254" Type="http://schemas.openxmlformats.org/officeDocument/2006/relationships/hyperlink" Target="https://release-images.clm-rls.ifsalpha.com/cfa6b848-463a-4cbc-a388-69808c535adb" TargetMode="External"/><Relationship Id="rId375" Type="http://schemas.openxmlformats.org/officeDocument/2006/relationships/hyperlink" Target="https://release-images.clm-rls.ifsalpha.com/92a02d7a-7c7f-4351-9c32-ed634aff4cea" TargetMode="External"/><Relationship Id="rId496" Type="http://schemas.openxmlformats.org/officeDocument/2006/relationships/hyperlink" Target="https://release-images.clm-rls.ifsalpha.com/a40749bf-25d1-4938-86b2-0aea609f5180" TargetMode="External"/><Relationship Id="rId172" Type="http://schemas.openxmlformats.org/officeDocument/2006/relationships/hyperlink" Target="https://release-images.clm-rls.ifsalpha.com/6f7b3cbd-ed47-4433-a16b-c22c3a95257b" TargetMode="External"/><Relationship Id="rId293" Type="http://schemas.openxmlformats.org/officeDocument/2006/relationships/hyperlink" Target="https://release-images.clm-rls.ifsalpha.com/7850d513-c446-4a38-96ff-83af16f4c9a1" TargetMode="External"/><Relationship Id="rId171" Type="http://schemas.openxmlformats.org/officeDocument/2006/relationships/hyperlink" Target="https://release-images.clm-rls.ifsalpha.com/59d2948c-024b-4bfb-a7aa-24b3a0aca600" TargetMode="External"/><Relationship Id="rId292" Type="http://schemas.openxmlformats.org/officeDocument/2006/relationships/hyperlink" Target="https://release-images.clm-rls.ifsalpha.com/0016ea1e-db7a-49a4-b50d-f84857a17e1a" TargetMode="External"/><Relationship Id="rId170" Type="http://schemas.openxmlformats.org/officeDocument/2006/relationships/hyperlink" Target="https://colivme.com/coliving/france/grenoble/stud-grenoble" TargetMode="External"/><Relationship Id="rId291" Type="http://schemas.openxmlformats.org/officeDocument/2006/relationships/hyperlink" Target="https://release-images.clm-rls.ifsalpha.com/aafb17b3-5768-4b8e-b1db-9d7fe0222e47" TargetMode="External"/><Relationship Id="rId290" Type="http://schemas.openxmlformats.org/officeDocument/2006/relationships/hyperlink" Target="https://release-images.clm-rls.ifsalpha.com/9db622d2-def6-4abb-ae6e-eafd215b84d2" TargetMode="External"/><Relationship Id="rId165" Type="http://schemas.openxmlformats.org/officeDocument/2006/relationships/hyperlink" Target="https://release-images.clm-rls.ifsalpha.com/c21f2c47-814a-44bb-bedb-8cd278a022b5" TargetMode="External"/><Relationship Id="rId286" Type="http://schemas.openxmlformats.org/officeDocument/2006/relationships/hyperlink" Target="https://release-images.clm-rls.ifsalpha.com/0c9c77d0-6498-47b1-b389-16346985c123" TargetMode="External"/><Relationship Id="rId164" Type="http://schemas.openxmlformats.org/officeDocument/2006/relationships/hyperlink" Target="https://release-images.clm-rls.ifsalpha.com/027a82a3-b082-4d44-9150-7b1f0dccca1a" TargetMode="External"/><Relationship Id="rId285" Type="http://schemas.openxmlformats.org/officeDocument/2006/relationships/hyperlink" Target="https://release-images.clm-rls.ifsalpha.com/8bd4b0e6-41f8-41e9-94b7-9b40c98e3884" TargetMode="External"/><Relationship Id="rId163" Type="http://schemas.openxmlformats.org/officeDocument/2006/relationships/hyperlink" Target="https://release-images.clm-rls.ifsalpha.com/b99fbaa2-a65f-41f9-b5d8-467c07f42559" TargetMode="External"/><Relationship Id="rId284" Type="http://schemas.openxmlformats.org/officeDocument/2006/relationships/hyperlink" Target="https://release-images.clm-rls.ifsalpha.com/70eb13cb-1845-4020-ab01-f54d768bb737" TargetMode="External"/><Relationship Id="rId162" Type="http://schemas.openxmlformats.org/officeDocument/2006/relationships/hyperlink" Target="https://colivme.com/coliving/france/grenoble/le-hub-by-privilodges" TargetMode="External"/><Relationship Id="rId283" Type="http://schemas.openxmlformats.org/officeDocument/2006/relationships/hyperlink" Target="https://colivme.com/coliving/france/marseille/the-babel-community-republique" TargetMode="External"/><Relationship Id="rId169" Type="http://schemas.openxmlformats.org/officeDocument/2006/relationships/hyperlink" Target="https://release-images.clm-rls.ifsalpha.com/7228bf30-0841-421d-9c4c-d9e1516b14f4" TargetMode="External"/><Relationship Id="rId168" Type="http://schemas.openxmlformats.org/officeDocument/2006/relationships/hyperlink" Target="https://release-images.clm-rls.ifsalpha.com/22c132f5-292d-4834-8d03-b2c35ea44cca" TargetMode="External"/><Relationship Id="rId289" Type="http://schemas.openxmlformats.org/officeDocument/2006/relationships/hyperlink" Target="https://release-images.clm-rls.ifsalpha.com/7d0e953c-97bc-4d89-975a-46d9be2e675e" TargetMode="External"/><Relationship Id="rId167" Type="http://schemas.openxmlformats.org/officeDocument/2006/relationships/hyperlink" Target="https://release-images.clm-rls.ifsalpha.com/fe1ae792-efd9-440b-a55c-6b166a4150a2" TargetMode="External"/><Relationship Id="rId288" Type="http://schemas.openxmlformats.org/officeDocument/2006/relationships/hyperlink" Target="https://colivme.com/coliving/france/montpellier/ibuddy-coliving" TargetMode="External"/><Relationship Id="rId166" Type="http://schemas.openxmlformats.org/officeDocument/2006/relationships/hyperlink" Target="https://release-images.clm-rls.ifsalpha.com/3178d6a6-e30d-4a50-b427-10d318715a7f" TargetMode="External"/><Relationship Id="rId287" Type="http://schemas.openxmlformats.org/officeDocument/2006/relationships/hyperlink" Target="https://release-images.clm-rls.ifsalpha.com/3fd52fe7-23fa-454b-bf15-3fdc6e4deb4c" TargetMode="External"/><Relationship Id="rId161" Type="http://schemas.openxmlformats.org/officeDocument/2006/relationships/hyperlink" Target="https://release-images.clm-rls.ifsalpha.com/0b332020-70fb-46fa-9d4c-f40bf94f2bdd" TargetMode="External"/><Relationship Id="rId282" Type="http://schemas.openxmlformats.org/officeDocument/2006/relationships/hyperlink" Target="https://release-images.clm-rls.ifsalpha.com/466f6bee-eead-4ed5-9496-8f5e0719c41b" TargetMode="External"/><Relationship Id="rId160" Type="http://schemas.openxmlformats.org/officeDocument/2006/relationships/hyperlink" Target="https://release-images.clm-rls.ifsalpha.com/b2b5e0ac-9fd5-4275-ac1b-bb42bf1260d1" TargetMode="External"/><Relationship Id="rId281" Type="http://schemas.openxmlformats.org/officeDocument/2006/relationships/hyperlink" Target="https://release-images.clm-rls.ifsalpha.com/f673d121-9b77-4dd6-a9b5-6f27f6e443f5" TargetMode="External"/><Relationship Id="rId280" Type="http://schemas.openxmlformats.org/officeDocument/2006/relationships/hyperlink" Target="https://release-images.clm-rls.ifsalpha.com/6cd13467-f2c7-4604-9c03-410ef6227d2b" TargetMode="External"/><Relationship Id="rId159" Type="http://schemas.openxmlformats.org/officeDocument/2006/relationships/hyperlink" Target="https://release-images.clm-rls.ifsalpha.com/42b26d87-c61e-467c-ae2e-e7fb3270a11a" TargetMode="External"/><Relationship Id="rId154" Type="http://schemas.openxmlformats.org/officeDocument/2006/relationships/hyperlink" Target="https://colivme.com/coliving/france/chauny/camelot-europe-chauny" TargetMode="External"/><Relationship Id="rId275" Type="http://schemas.openxmlformats.org/officeDocument/2006/relationships/hyperlink" Target="https://colivme.com/coliving/france/marseille/sharies-colbert" TargetMode="External"/><Relationship Id="rId396" Type="http://schemas.openxmlformats.org/officeDocument/2006/relationships/hyperlink" Target="https://release-images.clm-rls.ifsalpha.com/2f2b06fd-ccca-43e0-bdad-bb26f305dca9" TargetMode="External"/><Relationship Id="rId153" Type="http://schemas.openxmlformats.org/officeDocument/2006/relationships/hyperlink" Target="https://release-images.clm-rls.ifsalpha.com/f8a629af-146d-4d6f-b4c3-924e1ab36961" TargetMode="External"/><Relationship Id="rId274" Type="http://schemas.openxmlformats.org/officeDocument/2006/relationships/hyperlink" Target="https://release-images.clm-rls.ifsalpha.com/5624f800-91fa-42e4-bfad-db3683c14e4a" TargetMode="External"/><Relationship Id="rId395" Type="http://schemas.openxmlformats.org/officeDocument/2006/relationships/hyperlink" Target="https://release-images.clm-rls.ifsalpha.com/9bb0edee-4787-4d02-bcda-baa457a78b7b" TargetMode="External"/><Relationship Id="rId152" Type="http://schemas.openxmlformats.org/officeDocument/2006/relationships/hyperlink" Target="https://release-images.clm-rls.ifsalpha.com/45026689-46cf-42fa-8e9a-e4280f123cd0" TargetMode="External"/><Relationship Id="rId273" Type="http://schemas.openxmlformats.org/officeDocument/2006/relationships/hyperlink" Target="https://release-images.clm-rls.ifsalpha.com/a3e626d4-78e7-440a-b091-2bcd543b5df1" TargetMode="External"/><Relationship Id="rId394" Type="http://schemas.openxmlformats.org/officeDocument/2006/relationships/hyperlink" Target="https://release-images.clm-rls.ifsalpha.com/0d211b83-824b-46b8-87f4-c166ed5caeed" TargetMode="External"/><Relationship Id="rId151" Type="http://schemas.openxmlformats.org/officeDocument/2006/relationships/hyperlink" Target="https://release-images.clm-rls.ifsalpha.com/bcad42ef-07ee-4ae8-b3df-c00204a9294e" TargetMode="External"/><Relationship Id="rId272" Type="http://schemas.openxmlformats.org/officeDocument/2006/relationships/hyperlink" Target="https://release-images.clm-rls.ifsalpha.com/359e5ce3-7565-498b-bce3-def143f3bafb" TargetMode="External"/><Relationship Id="rId393" Type="http://schemas.openxmlformats.org/officeDocument/2006/relationships/hyperlink" Target="https://release-images.clm-rls.ifsalpha.com/887ee1bb-2877-4b06-ac53-5dbbd0fc4391" TargetMode="External"/><Relationship Id="rId158" Type="http://schemas.openxmlformats.org/officeDocument/2006/relationships/hyperlink" Target="https://colivme.com/coliving/france/cholet/camelot-europe-cholet" TargetMode="External"/><Relationship Id="rId279" Type="http://schemas.openxmlformats.org/officeDocument/2006/relationships/hyperlink" Target="https://release-images.clm-rls.ifsalpha.com/a98a59e1-7cb0-4720-8607-bf8c96f74641" TargetMode="External"/><Relationship Id="rId157" Type="http://schemas.openxmlformats.org/officeDocument/2006/relationships/hyperlink" Target="https://release-images.clm-rls.ifsalpha.com/23f8416f-39cc-4dfa-bf56-b070e08dfb08" TargetMode="External"/><Relationship Id="rId278" Type="http://schemas.openxmlformats.org/officeDocument/2006/relationships/hyperlink" Target="https://release-images.clm-rls.ifsalpha.com/af57a5b5-1524-4a21-a544-045d97c20ff3" TargetMode="External"/><Relationship Id="rId399" Type="http://schemas.openxmlformats.org/officeDocument/2006/relationships/hyperlink" Target="https://release-images.clm-rls.ifsalpha.com/680c5d03-b509-48d8-9503-ed8c515b9d11" TargetMode="External"/><Relationship Id="rId156" Type="http://schemas.openxmlformats.org/officeDocument/2006/relationships/hyperlink" Target="https://release-images.clm-rls.ifsalpha.com/c9ed495d-8974-4736-8551-d525110fdac2" TargetMode="External"/><Relationship Id="rId277" Type="http://schemas.openxmlformats.org/officeDocument/2006/relationships/hyperlink" Target="https://release-images.clm-rls.ifsalpha.com/322b0254-ff04-46de-b5c8-2de799b840c1" TargetMode="External"/><Relationship Id="rId398" Type="http://schemas.openxmlformats.org/officeDocument/2006/relationships/hyperlink" Target="https://colivme.com/coliving/france/paris-et-petite-couronne/casa-des-sportifs-2-maisons-alfort" TargetMode="External"/><Relationship Id="rId155" Type="http://schemas.openxmlformats.org/officeDocument/2006/relationships/hyperlink" Target="https://release-images.clm-rls.ifsalpha.com/ec6a589c-001a-4bfe-86f0-4b0362f83d4e" TargetMode="External"/><Relationship Id="rId276" Type="http://schemas.openxmlformats.org/officeDocument/2006/relationships/hyperlink" Target="https://release-images.clm-rls.ifsalpha.com/ffb0f764-353f-4a14-bfdc-1846ce0ead77" TargetMode="External"/><Relationship Id="rId397" Type="http://schemas.openxmlformats.org/officeDocument/2006/relationships/hyperlink" Target="https://release-images.clm-rls.ifsalpha.com/44ccea32-d475-470e-9b09-0b64cf86ef11" TargetMode="External"/><Relationship Id="rId40" Type="http://schemas.openxmlformats.org/officeDocument/2006/relationships/hyperlink" Target="https://release-images.clm-rls.ifsalpha.com/3d193057-3d9d-4d7a-8bf8-f2a4f205d8b6" TargetMode="External"/><Relationship Id="rId42" Type="http://schemas.openxmlformats.org/officeDocument/2006/relationships/hyperlink" Target="https://colivme.com/coliving/germany/berlin/colonies-pepin" TargetMode="External"/><Relationship Id="rId41" Type="http://schemas.openxmlformats.org/officeDocument/2006/relationships/hyperlink" Target="https://release-images.clm-rls.ifsalpha.com/0bb987bb-a09c-494a-b2de-18038363d34e" TargetMode="External"/><Relationship Id="rId44" Type="http://schemas.openxmlformats.org/officeDocument/2006/relationships/hyperlink" Target="https://release-images.clm-rls.ifsalpha.com/0871a541-dafa-4599-b06a-3573bfb6a509" TargetMode="External"/><Relationship Id="rId43" Type="http://schemas.openxmlformats.org/officeDocument/2006/relationships/hyperlink" Target="https://release-images.clm-rls.ifsalpha.com/229146e1-bceb-46b0-b501-49dbd74837ee" TargetMode="External"/><Relationship Id="rId46" Type="http://schemas.openxmlformats.org/officeDocument/2006/relationships/hyperlink" Target="https://colivme.com/coliving/germany/berlin/colonies-prenzl" TargetMode="External"/><Relationship Id="rId45" Type="http://schemas.openxmlformats.org/officeDocument/2006/relationships/hyperlink" Target="https://release-images.clm-rls.ifsalpha.com/a6b44a4d-c312-4f9f-b1fa-b2d870f2cce3" TargetMode="External"/><Relationship Id="rId509" Type="http://schemas.openxmlformats.org/officeDocument/2006/relationships/hyperlink" Target="https://release-images.clm-rls.ifsalpha.com/5c5b4a2b-68f5-4ea2-9d00-f12bc24f3bf3" TargetMode="External"/><Relationship Id="rId508" Type="http://schemas.openxmlformats.org/officeDocument/2006/relationships/hyperlink" Target="https://release-images.clm-rls.ifsalpha.com/637f3f0b-d19c-44cc-8258-3aad51eac9e2" TargetMode="External"/><Relationship Id="rId629" Type="http://schemas.openxmlformats.org/officeDocument/2006/relationships/hyperlink" Target="https://release-images.clm-rls.ifsalpha.com/717fa1a5-9c30-430b-85c1-a9993de0ef64" TargetMode="External"/><Relationship Id="rId503" Type="http://schemas.openxmlformats.org/officeDocument/2006/relationships/hyperlink" Target="https://release-images.clm-rls.ifsalpha.com/1e583d63-25ee-4e54-bfe3-31a1c6e9709f" TargetMode="External"/><Relationship Id="rId624" Type="http://schemas.openxmlformats.org/officeDocument/2006/relationships/hyperlink" Target="https://release-images.clm-rls.ifsalpha.com/6372a4ef-c2d1-4ce1-b0ac-0dd5069fc77c" TargetMode="External"/><Relationship Id="rId502" Type="http://schemas.openxmlformats.org/officeDocument/2006/relationships/hyperlink" Target="https://release-images.clm-rls.ifsalpha.com/61358f6a-9186-4ed5-979e-147d3d5237b4" TargetMode="External"/><Relationship Id="rId623" Type="http://schemas.openxmlformats.org/officeDocument/2006/relationships/hyperlink" Target="https://release-images.clm-rls.ifsalpha.com/da17ba84-ca4e-41bc-9f90-c8c535648be0" TargetMode="External"/><Relationship Id="rId501" Type="http://schemas.openxmlformats.org/officeDocument/2006/relationships/hyperlink" Target="https://release-images.clm-rls.ifsalpha.com/1572cb7b-bbe4-4ae6-bdae-cd9a24d7614e" TargetMode="External"/><Relationship Id="rId622" Type="http://schemas.openxmlformats.org/officeDocument/2006/relationships/hyperlink" Target="https://release-images.clm-rls.ifsalpha.com/414a6461-489c-44e8-9ea7-121b7b057f49" TargetMode="External"/><Relationship Id="rId500" Type="http://schemas.openxmlformats.org/officeDocument/2006/relationships/hyperlink" Target="https://release-images.clm-rls.ifsalpha.com/86a1245f-3d07-49c9-8de9-e0204f7ac40e" TargetMode="External"/><Relationship Id="rId621" Type="http://schemas.openxmlformats.org/officeDocument/2006/relationships/hyperlink" Target="https://colivme.com/coliving/france/paris-grande-couronne/la-demeure-nonancourt" TargetMode="External"/><Relationship Id="rId507" Type="http://schemas.openxmlformats.org/officeDocument/2006/relationships/hyperlink" Target="https://release-images.clm-rls.ifsalpha.com/58b53cdf-ffb1-4ba2-84b4-1d3e46bb2a94" TargetMode="External"/><Relationship Id="rId628" Type="http://schemas.openxmlformats.org/officeDocument/2006/relationships/hyperlink" Target="https://colivme.com/coliving/france/pau/camelot-europe-pau" TargetMode="External"/><Relationship Id="rId506" Type="http://schemas.openxmlformats.org/officeDocument/2006/relationships/hyperlink" Target="https://release-images.clm-rls.ifsalpha.com/2b525c2f-b255-4e57-82d8-d029fbe0c828" TargetMode="External"/><Relationship Id="rId627" Type="http://schemas.openxmlformats.org/officeDocument/2006/relationships/hyperlink" Target="https://release-images.clm-rls.ifsalpha.com/c156a629-79e4-4f6b-a305-b9a9e6128cb2" TargetMode="External"/><Relationship Id="rId505" Type="http://schemas.openxmlformats.org/officeDocument/2006/relationships/hyperlink" Target="https://colivme.com/coliving/france/paris-et-petite-couronne/colivys-rueil-malmaison" TargetMode="External"/><Relationship Id="rId626" Type="http://schemas.openxmlformats.org/officeDocument/2006/relationships/hyperlink" Target="https://release-images.clm-rls.ifsalpha.com/995de8a9-b404-41de-9a2a-c87b4f1e033f" TargetMode="External"/><Relationship Id="rId504" Type="http://schemas.openxmlformats.org/officeDocument/2006/relationships/hyperlink" Target="https://release-images.clm-rls.ifsalpha.com/41612048-93b2-4c09-9c34-176baab03027" TargetMode="External"/><Relationship Id="rId625" Type="http://schemas.openxmlformats.org/officeDocument/2006/relationships/hyperlink" Target="https://release-images.clm-rls.ifsalpha.com/5cc7fa26-a61b-4078-b201-ce91a6b395bc" TargetMode="External"/><Relationship Id="rId48" Type="http://schemas.openxmlformats.org/officeDocument/2006/relationships/hyperlink" Target="https://release-images.clm-rls.ifsalpha.com/de569a02-62e6-408b-8ae3-905f0a735bd4" TargetMode="External"/><Relationship Id="rId47" Type="http://schemas.openxmlformats.org/officeDocument/2006/relationships/hyperlink" Target="https://release-images.clm-rls.ifsalpha.com/99c0d7ff-b4b1-4335-86de-f5be9a031041" TargetMode="External"/><Relationship Id="rId49" Type="http://schemas.openxmlformats.org/officeDocument/2006/relationships/hyperlink" Target="https://release-images.clm-rls.ifsalpha.com/31c52176-d74e-4ad9-b184-e2be9424205d" TargetMode="External"/><Relationship Id="rId620" Type="http://schemas.openxmlformats.org/officeDocument/2006/relationships/hyperlink" Target="https://release-images.clm-rls.ifsalpha.com/9e9ff4d2-d441-40dd-8094-3792806807f7" TargetMode="External"/><Relationship Id="rId31" Type="http://schemas.openxmlformats.org/officeDocument/2006/relationships/hyperlink" Target="https://colivme.com/coliving/france/auch/camelot-europe-auch" TargetMode="External"/><Relationship Id="rId30" Type="http://schemas.openxmlformats.org/officeDocument/2006/relationships/hyperlink" Target="https://release-images.clm-rls.ifsalpha.com/c81ad991-1cd3-4935-90bb-9b2c62577e34" TargetMode="External"/><Relationship Id="rId33" Type="http://schemas.openxmlformats.org/officeDocument/2006/relationships/hyperlink" Target="https://release-images.clm-rls.ifsalpha.com/ed54a685-ef87-4cc7-9368-c4c001700458" TargetMode="External"/><Relationship Id="rId32" Type="http://schemas.openxmlformats.org/officeDocument/2006/relationships/hyperlink" Target="https://release-images.clm-rls.ifsalpha.com/6f4a7096-61f0-4795-ab78-e12bb27aadf4" TargetMode="External"/><Relationship Id="rId35" Type="http://schemas.openxmlformats.org/officeDocument/2006/relationships/hyperlink" Target="https://colivme.com/coliving/france/bayonne/lime-living-spaces" TargetMode="External"/><Relationship Id="rId34" Type="http://schemas.openxmlformats.org/officeDocument/2006/relationships/hyperlink" Target="https://release-images.clm-rls.ifsalpha.com/66395121-615e-4ab1-a536-694933243d7b" TargetMode="External"/><Relationship Id="rId619" Type="http://schemas.openxmlformats.org/officeDocument/2006/relationships/hyperlink" Target="https://release-images.clm-rls.ifsalpha.com/869631a5-5065-4142-9425-0c10f9abb6e0" TargetMode="External"/><Relationship Id="rId618" Type="http://schemas.openxmlformats.org/officeDocument/2006/relationships/hyperlink" Target="https://release-images.clm-rls.ifsalpha.com/55a5cf60-9ff0-4fff-82b4-20b70eeb5ed5" TargetMode="External"/><Relationship Id="rId613" Type="http://schemas.openxmlformats.org/officeDocument/2006/relationships/hyperlink" Target="https://colivme.com/coliving/france/paris-et-petite-couronne/wagram" TargetMode="External"/><Relationship Id="rId612" Type="http://schemas.openxmlformats.org/officeDocument/2006/relationships/hyperlink" Target="https://release-images.clm-rls.ifsalpha.com/234df7b5-4209-4cc6-982c-55afc1656ff9" TargetMode="External"/><Relationship Id="rId611" Type="http://schemas.openxmlformats.org/officeDocument/2006/relationships/hyperlink" Target="https://release-images.clm-rls.ifsalpha.com/0ef74e8e-2c90-4638-bcf8-258a6d0d7ba5" TargetMode="External"/><Relationship Id="rId610" Type="http://schemas.openxmlformats.org/officeDocument/2006/relationships/hyperlink" Target="https://release-images.clm-rls.ifsalpha.com/26ec2e98-6a9c-4f4c-aff3-0776be9eb547" TargetMode="External"/><Relationship Id="rId617" Type="http://schemas.openxmlformats.org/officeDocument/2006/relationships/hyperlink" Target="https://release-images.clm-rls.ifsalpha.com/33b76468-7075-409d-8bf0-7965e2b55528" TargetMode="External"/><Relationship Id="rId616" Type="http://schemas.openxmlformats.org/officeDocument/2006/relationships/hyperlink" Target="https://release-images.clm-rls.ifsalpha.com/25c43374-4405-4bf9-a104-66d2135c78cb" TargetMode="External"/><Relationship Id="rId615" Type="http://schemas.openxmlformats.org/officeDocument/2006/relationships/hyperlink" Target="https://release-images.clm-rls.ifsalpha.com/df421743-ead6-42dd-9520-7f0d99d00cfe" TargetMode="External"/><Relationship Id="rId614" Type="http://schemas.openxmlformats.org/officeDocument/2006/relationships/hyperlink" Target="https://release-images.clm-rls.ifsalpha.com/c2b60abc-183a-44ba-bdea-63cbec9b2881" TargetMode="External"/><Relationship Id="rId37" Type="http://schemas.openxmlformats.org/officeDocument/2006/relationships/hyperlink" Target="https://release-images.clm-rls.ifsalpha.com/05b23c13-d386-40a3-bc00-6510161c1de3" TargetMode="External"/><Relationship Id="rId36" Type="http://schemas.openxmlformats.org/officeDocument/2006/relationships/hyperlink" Target="https://release-images.clm-rls.ifsalpha.com/f0bd707a-d355-4403-bf1e-7eacf3591fbf" TargetMode="External"/><Relationship Id="rId39" Type="http://schemas.openxmlformats.org/officeDocument/2006/relationships/hyperlink" Target="https://release-images.clm-rls.ifsalpha.com/2b7a3ea4-0337-48d1-8635-2291bb47e067" TargetMode="External"/><Relationship Id="rId38" Type="http://schemas.openxmlformats.org/officeDocument/2006/relationships/hyperlink" Target="https://release-images.clm-rls.ifsalpha.com/b7307460-9fed-4e5f-93ce-32053a5e9afd" TargetMode="External"/><Relationship Id="rId20" Type="http://schemas.openxmlformats.org/officeDocument/2006/relationships/hyperlink" Target="https://release-images.clm-rls.ifsalpha.com/b3e8bf4c-8923-4381-ab91-1deb4cef9397" TargetMode="External"/><Relationship Id="rId22" Type="http://schemas.openxmlformats.org/officeDocument/2006/relationships/hyperlink" Target="https://release-images.clm-rls.ifsalpha.com/251a2026-7626-4e74-8484-b09be520f3ad" TargetMode="External"/><Relationship Id="rId21" Type="http://schemas.openxmlformats.org/officeDocument/2006/relationships/hyperlink" Target="https://release-images.clm-rls.ifsalpha.com/7c986a78-1ee4-4ee6-bb98-9347cb18e926" TargetMode="External"/><Relationship Id="rId24" Type="http://schemas.openxmlformats.org/officeDocument/2006/relationships/hyperlink" Target="https://release-images.clm-rls.ifsalpha.com/e43f5034-f934-4a0b-b41f-4fcffefb7e73" TargetMode="External"/><Relationship Id="rId23" Type="http://schemas.openxmlformats.org/officeDocument/2006/relationships/hyperlink" Target="https://release-images.clm-rls.ifsalpha.com/3f4c882f-387a-412a-b154-17d609d4ce85" TargetMode="External"/><Relationship Id="rId409" Type="http://schemas.openxmlformats.org/officeDocument/2006/relationships/hyperlink" Target="https://colivme.com/coliving/france/paris-et-petite-couronne/casa-des-sportifs-maisons-alfort" TargetMode="External"/><Relationship Id="rId404" Type="http://schemas.openxmlformats.org/officeDocument/2006/relationships/hyperlink" Target="https://release-images.clm-rls.ifsalpha.com/4173a110-e288-4e33-b066-716db13fbbde" TargetMode="External"/><Relationship Id="rId525" Type="http://schemas.openxmlformats.org/officeDocument/2006/relationships/hyperlink" Target="https://release-images.clm-rls.ifsalpha.com/0f372ca8-6c42-4a8a-bb52-b303b402ea48" TargetMode="External"/><Relationship Id="rId646" Type="http://schemas.openxmlformats.org/officeDocument/2006/relationships/hyperlink" Target="https://release-images.clm-rls.ifsalpha.com/19673e9c-3c43-4779-827e-cd932347ea45" TargetMode="External"/><Relationship Id="rId403" Type="http://schemas.openxmlformats.org/officeDocument/2006/relationships/hyperlink" Target="https://release-images.clm-rls.ifsalpha.com/41ffee24-5711-4014-b99b-c0d6fc9df7cc" TargetMode="External"/><Relationship Id="rId524" Type="http://schemas.openxmlformats.org/officeDocument/2006/relationships/hyperlink" Target="https://release-images.clm-rls.ifsalpha.com/75da5356-5df1-4851-897a-e9742d66c600" TargetMode="External"/><Relationship Id="rId645" Type="http://schemas.openxmlformats.org/officeDocument/2006/relationships/hyperlink" Target="https://release-images.clm-rls.ifsalpha.com/3f96ee6a-963d-447f-8658-5f67c3d58201" TargetMode="External"/><Relationship Id="rId402" Type="http://schemas.openxmlformats.org/officeDocument/2006/relationships/hyperlink" Target="https://release-images.clm-rls.ifsalpha.com/655fc84b-9d96-4f7d-b37e-01de0aa2487a" TargetMode="External"/><Relationship Id="rId523" Type="http://schemas.openxmlformats.org/officeDocument/2006/relationships/hyperlink" Target="https://release-images.clm-rls.ifsalpha.com/7320ceb5-8b4c-453b-8e35-b6d47298ebf5" TargetMode="External"/><Relationship Id="rId644" Type="http://schemas.openxmlformats.org/officeDocument/2006/relationships/hyperlink" Target="https://release-images.clm-rls.ifsalpha.com/99368383-f0b8-492d-a555-8be1a05db078" TargetMode="External"/><Relationship Id="rId401" Type="http://schemas.openxmlformats.org/officeDocument/2006/relationships/hyperlink" Target="https://release-images.clm-rls.ifsalpha.com/aaf50fac-09ec-4c69-9958-74322a4375fb" TargetMode="External"/><Relationship Id="rId522" Type="http://schemas.openxmlformats.org/officeDocument/2006/relationships/hyperlink" Target="https://release-images.clm-rls.ifsalpha.com/fc887a21-0971-4c49-9257-c5a3c34f015e" TargetMode="External"/><Relationship Id="rId643" Type="http://schemas.openxmlformats.org/officeDocument/2006/relationships/hyperlink" Target="https://release-images.clm-rls.ifsalpha.com/7853ca52-724b-494d-af9b-22e0b60b54a5" TargetMode="External"/><Relationship Id="rId408" Type="http://schemas.openxmlformats.org/officeDocument/2006/relationships/hyperlink" Target="https://release-images.clm-rls.ifsalpha.com/a3a043ba-7a73-4f46-b398-2e96cb2536a2" TargetMode="External"/><Relationship Id="rId529" Type="http://schemas.openxmlformats.org/officeDocument/2006/relationships/hyperlink" Target="https://release-images.clm-rls.ifsalpha.com/231539b5-4e33-498f-a329-e2fe6331db14" TargetMode="External"/><Relationship Id="rId407" Type="http://schemas.openxmlformats.org/officeDocument/2006/relationships/hyperlink" Target="https://release-images.clm-rls.ifsalpha.com/89dfa417-4eac-41dd-bb78-79a83e55b038" TargetMode="External"/><Relationship Id="rId528" Type="http://schemas.openxmlformats.org/officeDocument/2006/relationships/hyperlink" Target="https://release-images.clm-rls.ifsalpha.com/55e0ed4a-eee4-4616-b6c1-388684def7dd" TargetMode="External"/><Relationship Id="rId649" Type="http://schemas.openxmlformats.org/officeDocument/2006/relationships/hyperlink" Target="https://release-images.clm-rls.ifsalpha.com/3de408e1-969b-4736-a16d-32d897e48709" TargetMode="External"/><Relationship Id="rId406" Type="http://schemas.openxmlformats.org/officeDocument/2006/relationships/hyperlink" Target="https://release-images.clm-rls.ifsalpha.com/831d5039-1b53-44d1-90c1-73c459aa48ce" TargetMode="External"/><Relationship Id="rId527" Type="http://schemas.openxmlformats.org/officeDocument/2006/relationships/hyperlink" Target="https://release-images.clm-rls.ifsalpha.com/252db8c9-b646-439f-95e6-358f8a9dcb55" TargetMode="External"/><Relationship Id="rId648" Type="http://schemas.openxmlformats.org/officeDocument/2006/relationships/hyperlink" Target="https://release-images.clm-rls.ifsalpha.com/420b465f-2238-4ac3-8cf4-e5947ac5a021" TargetMode="External"/><Relationship Id="rId405" Type="http://schemas.openxmlformats.org/officeDocument/2006/relationships/hyperlink" Target="https://release-images.clm-rls.ifsalpha.com/80eabae9-ff0b-408a-8238-561261ba14fb" TargetMode="External"/><Relationship Id="rId526" Type="http://schemas.openxmlformats.org/officeDocument/2006/relationships/hyperlink" Target="https://colivme.com/coliving/france/paris-et-petite-couronne/colonies-lazare" TargetMode="External"/><Relationship Id="rId647" Type="http://schemas.openxmlformats.org/officeDocument/2006/relationships/hyperlink" Target="https://release-images.clm-rls.ifsalpha.com/a0edf5c0-2582-44f6-8f05-51380d954adf" TargetMode="External"/><Relationship Id="rId26" Type="http://schemas.openxmlformats.org/officeDocument/2006/relationships/hyperlink" Target="https://release-images.clm-rls.ifsalpha.com/59cc7305-c3bb-4611-bb25-bcaf56ba912c" TargetMode="External"/><Relationship Id="rId25" Type="http://schemas.openxmlformats.org/officeDocument/2006/relationships/hyperlink" Target="https://release-images.clm-rls.ifsalpha.com/b213a7e7-561d-439a-b5a4-b89618e09ed9" TargetMode="External"/><Relationship Id="rId28" Type="http://schemas.openxmlformats.org/officeDocument/2006/relationships/hyperlink" Target="https://release-images.clm-rls.ifsalpha.com/259f6407-559b-4977-9145-b66c0a84333f" TargetMode="External"/><Relationship Id="rId27" Type="http://schemas.openxmlformats.org/officeDocument/2006/relationships/hyperlink" Target="https://colivme.com/coliving/france/arles/camelot-europe-arles" TargetMode="External"/><Relationship Id="rId400" Type="http://schemas.openxmlformats.org/officeDocument/2006/relationships/hyperlink" Target="https://release-images.clm-rls.ifsalpha.com/07836922-cb41-4835-bac2-0d9f265f4cca" TargetMode="External"/><Relationship Id="rId521" Type="http://schemas.openxmlformats.org/officeDocument/2006/relationships/hyperlink" Target="https://release-images.clm-rls.ifsalpha.com/2648601f-eee5-454e-9fc7-bdbc760cc016" TargetMode="External"/><Relationship Id="rId642" Type="http://schemas.openxmlformats.org/officeDocument/2006/relationships/hyperlink" Target="https://release-images.clm-rls.ifsalpha.com/22464f1c-4c41-4042-b62c-03f261b8d561" TargetMode="External"/><Relationship Id="rId29" Type="http://schemas.openxmlformats.org/officeDocument/2006/relationships/hyperlink" Target="https://release-images.clm-rls.ifsalpha.com/fc25880d-cef3-4001-8eee-e590ea93a5fb" TargetMode="External"/><Relationship Id="rId520" Type="http://schemas.openxmlformats.org/officeDocument/2006/relationships/hyperlink" Target="https://release-images.clm-rls.ifsalpha.com/121d81f2-1355-4f1e-a425-cd9682690438" TargetMode="External"/><Relationship Id="rId641" Type="http://schemas.openxmlformats.org/officeDocument/2006/relationships/hyperlink" Target="https://release-images.clm-rls.ifsalpha.com/ebdc99b1-d87c-44d3-8392-07e36f1b8d04" TargetMode="External"/><Relationship Id="rId640" Type="http://schemas.openxmlformats.org/officeDocument/2006/relationships/hyperlink" Target="https://release-images.clm-rls.ifsalpha.com/d12bab51-32b2-428e-9ab7-0f613d57beb0" TargetMode="External"/><Relationship Id="rId11" Type="http://schemas.openxmlformats.org/officeDocument/2006/relationships/hyperlink" Target="https://colivme.com/coliving/france/ardeche/la-manufacture" TargetMode="External"/><Relationship Id="rId10" Type="http://schemas.openxmlformats.org/officeDocument/2006/relationships/hyperlink" Target="https://release-images.clm-rls.ifsalpha.com/3b46634a-a219-4c78-bf01-0890f645f879" TargetMode="External"/><Relationship Id="rId13" Type="http://schemas.openxmlformats.org/officeDocument/2006/relationships/hyperlink" Target="https://release-images.clm-rls.ifsalpha.com/658bad42-eecc-4645-a257-cacfbfa33f22" TargetMode="External"/><Relationship Id="rId12" Type="http://schemas.openxmlformats.org/officeDocument/2006/relationships/hyperlink" Target="https://release-images.clm-rls.ifsalpha.com/45256397-0488-4794-9cb5-2b9e4ab8bf44" TargetMode="External"/><Relationship Id="rId519" Type="http://schemas.openxmlformats.org/officeDocument/2006/relationships/hyperlink" Target="https://colivme.com/coliving/france/paris-et-petite-couronne/colonies-gustave" TargetMode="External"/><Relationship Id="rId514" Type="http://schemas.openxmlformats.org/officeDocument/2006/relationships/hyperlink" Target="https://colivme.com/coliving/france/paris-et-petite-couronne/colonies-cristol" TargetMode="External"/><Relationship Id="rId635" Type="http://schemas.openxmlformats.org/officeDocument/2006/relationships/hyperlink" Target="https://release-images.clm-rls.ifsalpha.com/cbc62ec4-a108-4eea-a99e-b67192ff4154" TargetMode="External"/><Relationship Id="rId513" Type="http://schemas.openxmlformats.org/officeDocument/2006/relationships/hyperlink" Target="https://release-images.clm-rls.ifsalpha.com/68e67b80-0796-4801-ae66-96b687799914" TargetMode="External"/><Relationship Id="rId634" Type="http://schemas.openxmlformats.org/officeDocument/2006/relationships/hyperlink" Target="https://release-images.clm-rls.ifsalpha.com/fb9fe684-e04e-4c55-b9f3-db530b723163" TargetMode="External"/><Relationship Id="rId512" Type="http://schemas.openxmlformats.org/officeDocument/2006/relationships/hyperlink" Target="https://release-images.clm-rls.ifsalpha.com/330f8cb1-9588-4336-b8c9-7bb71306af06" TargetMode="External"/><Relationship Id="rId633" Type="http://schemas.openxmlformats.org/officeDocument/2006/relationships/hyperlink" Target="https://release-images.clm-rls.ifsalpha.com/3f57d24c-de9a-4c10-8c18-f6ce5ea96628" TargetMode="External"/><Relationship Id="rId511" Type="http://schemas.openxmlformats.org/officeDocument/2006/relationships/hyperlink" Target="https://release-images.clm-rls.ifsalpha.com/187bb06e-cae4-47dd-aa42-4eb6eadd8d9d" TargetMode="External"/><Relationship Id="rId632" Type="http://schemas.openxmlformats.org/officeDocument/2006/relationships/hyperlink" Target="https://colivme.com/coliving/france/pau/cooliving" TargetMode="External"/><Relationship Id="rId518" Type="http://schemas.openxmlformats.org/officeDocument/2006/relationships/hyperlink" Target="https://release-images.clm-rls.ifsalpha.com/5e232f05-82fd-47f0-bfa3-35ade3f52076" TargetMode="External"/><Relationship Id="rId639" Type="http://schemas.openxmlformats.org/officeDocument/2006/relationships/hyperlink" Target="https://colivme.com/coliving/france/pau/domaine-gavarnie" TargetMode="External"/><Relationship Id="rId517" Type="http://schemas.openxmlformats.org/officeDocument/2006/relationships/hyperlink" Target="https://release-images.clm-rls.ifsalpha.com/edc57b2d-5c71-4f64-910b-8f1004c18445" TargetMode="External"/><Relationship Id="rId638" Type="http://schemas.openxmlformats.org/officeDocument/2006/relationships/hyperlink" Target="https://release-images.clm-rls.ifsalpha.com/df8391ba-353e-4309-8519-f9a17692a34e" TargetMode="External"/><Relationship Id="rId516" Type="http://schemas.openxmlformats.org/officeDocument/2006/relationships/hyperlink" Target="https://release-images.clm-rls.ifsalpha.com/d0f34f41-c0b7-43b1-ad8a-365c2d375916" TargetMode="External"/><Relationship Id="rId637" Type="http://schemas.openxmlformats.org/officeDocument/2006/relationships/hyperlink" Target="https://release-images.clm-rls.ifsalpha.com/003c6c96-07ac-45a0-8e4c-1746cf3ba67c" TargetMode="External"/><Relationship Id="rId515" Type="http://schemas.openxmlformats.org/officeDocument/2006/relationships/hyperlink" Target="https://release-images.clm-rls.ifsalpha.com/5c572c63-baf3-4867-93f7-2789a461f0d9" TargetMode="External"/><Relationship Id="rId636" Type="http://schemas.openxmlformats.org/officeDocument/2006/relationships/hyperlink" Target="https://release-images.clm-rls.ifsalpha.com/baee0886-07a1-44e8-8ba3-bbd0ff8d27a6" TargetMode="External"/><Relationship Id="rId15" Type="http://schemas.openxmlformats.org/officeDocument/2006/relationships/hyperlink" Target="https://release-images.clm-rls.ifsalpha.com/2d59aa67-ae80-4e4f-9720-164c066d6503" TargetMode="External"/><Relationship Id="rId14" Type="http://schemas.openxmlformats.org/officeDocument/2006/relationships/hyperlink" Target="https://release-images.clm-rls.ifsalpha.com/b46893bf-0293-4fa1-bc3a-7c6a0f859bbb" TargetMode="External"/><Relationship Id="rId17" Type="http://schemas.openxmlformats.org/officeDocument/2006/relationships/hyperlink" Target="https://release-images.clm-rls.ifsalpha.com/67ca6501-6fcf-43e9-9afc-e546baa811cc" TargetMode="External"/><Relationship Id="rId16" Type="http://schemas.openxmlformats.org/officeDocument/2006/relationships/hyperlink" Target="https://release-images.clm-rls.ifsalpha.com/eefb6359-ee83-42ab-b906-a6ad1e6b370d" TargetMode="External"/><Relationship Id="rId19" Type="http://schemas.openxmlformats.org/officeDocument/2006/relationships/hyperlink" Target="https://release-images.clm-rls.ifsalpha.com/1f33cff2-cae7-40e6-a295-90f29154a3ad" TargetMode="External"/><Relationship Id="rId510" Type="http://schemas.openxmlformats.org/officeDocument/2006/relationships/hyperlink" Target="https://release-images.clm-rls.ifsalpha.com/597cf18c-1267-4ae9-8242-a51c5783e2bf" TargetMode="External"/><Relationship Id="rId631" Type="http://schemas.openxmlformats.org/officeDocument/2006/relationships/hyperlink" Target="https://release-images.clm-rls.ifsalpha.com/1420bf1b-b611-4a3b-a72a-6f6f125d5fda" TargetMode="External"/><Relationship Id="rId18" Type="http://schemas.openxmlformats.org/officeDocument/2006/relationships/hyperlink" Target="https://colivme.com/coliving/france/ardeche/les-stelles" TargetMode="External"/><Relationship Id="rId630" Type="http://schemas.openxmlformats.org/officeDocument/2006/relationships/hyperlink" Target="https://release-images.clm-rls.ifsalpha.com/a095ac62-15ec-453a-a135-35c907c94a16" TargetMode="External"/><Relationship Id="rId84" Type="http://schemas.openxmlformats.org/officeDocument/2006/relationships/hyperlink" Target="https://colivme.com/coliving/france/bordeaux/le-patio-des-faures" TargetMode="External"/><Relationship Id="rId83" Type="http://schemas.openxmlformats.org/officeDocument/2006/relationships/hyperlink" Target="https://release-images.clm-rls.ifsalpha.com/76fb9aba-6ee1-4e86-a4ed-683dea46ae29" TargetMode="External"/><Relationship Id="rId86" Type="http://schemas.openxmlformats.org/officeDocument/2006/relationships/hyperlink" Target="https://release-images.clm-rls.ifsalpha.com/3fa80c6e-5e49-454a-a57a-2ca524a18d73" TargetMode="External"/><Relationship Id="rId85" Type="http://schemas.openxmlformats.org/officeDocument/2006/relationships/hyperlink" Target="https://release-images.clm-rls.ifsalpha.com/b59ecf8f-cc63-470e-affb-561d1e9973f6" TargetMode="External"/><Relationship Id="rId88" Type="http://schemas.openxmlformats.org/officeDocument/2006/relationships/hyperlink" Target="https://release-images.clm-rls.ifsalpha.com/42b28164-bd7a-463c-9e4d-963b8ce11917" TargetMode="External"/><Relationship Id="rId87" Type="http://schemas.openxmlformats.org/officeDocument/2006/relationships/hyperlink" Target="https://release-images.clm-rls.ifsalpha.com/e1e9f1a9-2d65-4e15-b0c7-49a54ba2ca7b" TargetMode="External"/><Relationship Id="rId89" Type="http://schemas.openxmlformats.org/officeDocument/2006/relationships/hyperlink" Target="https://release-images.clm-rls.ifsalpha.com/f5e49720-47da-4bff-9740-c9fa1f7005e4" TargetMode="External"/><Relationship Id="rId80" Type="http://schemas.openxmlformats.org/officeDocument/2006/relationships/hyperlink" Target="https://release-images.clm-rls.ifsalpha.com/d566f95c-fa2e-4ad6-ae92-2ed8ccc9a8cd" TargetMode="External"/><Relationship Id="rId82" Type="http://schemas.openxmlformats.org/officeDocument/2006/relationships/hyperlink" Target="https://release-images.clm-rls.ifsalpha.com/83f10fce-ca85-4ded-b914-22e08c6324ee" TargetMode="External"/><Relationship Id="rId81" Type="http://schemas.openxmlformats.org/officeDocument/2006/relationships/hyperlink" Target="https://release-images.clm-rls.ifsalpha.com/feee25b0-b29e-41b5-8daf-c5454e6dc3b6" TargetMode="External"/><Relationship Id="rId73" Type="http://schemas.openxmlformats.org/officeDocument/2006/relationships/hyperlink" Target="https://colivme.com/coliving/france/bordeaux/colivys-bordeaux" TargetMode="External"/><Relationship Id="rId72" Type="http://schemas.openxmlformats.org/officeDocument/2006/relationships/hyperlink" Target="https://release-images.clm-rls.ifsalpha.com/33e64c3a-7bc6-45d3-bc52-b4802aa900fe" TargetMode="External"/><Relationship Id="rId75" Type="http://schemas.openxmlformats.org/officeDocument/2006/relationships/hyperlink" Target="https://release-images.clm-rls.ifsalpha.com/8ca76673-509e-4054-9025-6882a5414034" TargetMode="External"/><Relationship Id="rId74" Type="http://schemas.openxmlformats.org/officeDocument/2006/relationships/hyperlink" Target="https://release-images.clm-rls.ifsalpha.com/dac7cd57-1a35-4807-b971-493fbeeb7579" TargetMode="External"/><Relationship Id="rId77" Type="http://schemas.openxmlformats.org/officeDocument/2006/relationships/hyperlink" Target="https://release-images.clm-rls.ifsalpha.com/b5e6d403-bfcc-4c30-9f4c-c9fe76e9c132" TargetMode="External"/><Relationship Id="rId76" Type="http://schemas.openxmlformats.org/officeDocument/2006/relationships/hyperlink" Target="https://release-images.clm-rls.ifsalpha.com/5e0a7ac8-2e21-4094-b0d8-f53795c4e331" TargetMode="External"/><Relationship Id="rId79" Type="http://schemas.openxmlformats.org/officeDocument/2006/relationships/hyperlink" Target="https://colivme.com/coliving/france/bordeaux/coloc-prestige" TargetMode="External"/><Relationship Id="rId78" Type="http://schemas.openxmlformats.org/officeDocument/2006/relationships/hyperlink" Target="https://release-images.clm-rls.ifsalpha.com/8ba18db2-ae9d-471e-a092-edeb7493bae4" TargetMode="External"/><Relationship Id="rId71" Type="http://schemas.openxmlformats.org/officeDocument/2006/relationships/hyperlink" Target="https://release-images.clm-rls.ifsalpha.com/e455257a-6afb-4bd1-861d-d97e13f8976d" TargetMode="External"/><Relationship Id="rId70" Type="http://schemas.openxmlformats.org/officeDocument/2006/relationships/hyperlink" Target="https://release-images.clm-rls.ifsalpha.com/e88d236c-1dde-4760-8ad6-a56e3b75b697" TargetMode="External"/><Relationship Id="rId62" Type="http://schemas.openxmlformats.org/officeDocument/2006/relationships/hyperlink" Target="https://release-images.clm-rls.ifsalpha.com/25317c45-81e6-4273-92fc-582fdb5aff1c" TargetMode="External"/><Relationship Id="rId61" Type="http://schemas.openxmlformats.org/officeDocument/2006/relationships/hyperlink" Target="https://colivme.com/coliving/france/biarritz/saint-charles-coliving" TargetMode="External"/><Relationship Id="rId64" Type="http://schemas.openxmlformats.org/officeDocument/2006/relationships/hyperlink" Target="https://release-images.clm-rls.ifsalpha.com/30aa4bf6-d35c-4d14-a80b-0e810a1631dc" TargetMode="External"/><Relationship Id="rId63" Type="http://schemas.openxmlformats.org/officeDocument/2006/relationships/hyperlink" Target="https://release-images.clm-rls.ifsalpha.com/77bdae33-c067-42dd-bc68-146df78c5dbc" TargetMode="External"/><Relationship Id="rId66" Type="http://schemas.openxmlformats.org/officeDocument/2006/relationships/hyperlink" Target="https://release-images.clm-rls.ifsalpha.com/dce34661-c01b-4a19-b779-48dc0d52f459" TargetMode="External"/><Relationship Id="rId65" Type="http://schemas.openxmlformats.org/officeDocument/2006/relationships/hyperlink" Target="https://release-images.clm-rls.ifsalpha.com/c3e875f1-e65a-4172-b241-d934feffc559" TargetMode="External"/><Relationship Id="rId68" Type="http://schemas.openxmlformats.org/officeDocument/2006/relationships/hyperlink" Target="https://release-images.clm-rls.ifsalpha.com/c24ea21a-579d-4bcc-b8c9-f3b7d2f90e85" TargetMode="External"/><Relationship Id="rId67" Type="http://schemas.openxmlformats.org/officeDocument/2006/relationships/hyperlink" Target="https://release-images.clm-rls.ifsalpha.com/f2e4138d-4d21-49d1-ac14-5004cdfc0b53" TargetMode="External"/><Relationship Id="rId609" Type="http://schemas.openxmlformats.org/officeDocument/2006/relationships/hyperlink" Target="https://release-images.clm-rls.ifsalpha.com/9be885c8-d5a5-4f1a-9358-402a05751190" TargetMode="External"/><Relationship Id="rId608" Type="http://schemas.openxmlformats.org/officeDocument/2006/relationships/hyperlink" Target="https://release-images.clm-rls.ifsalpha.com/84bfff1b-b9c7-4b32-b16c-43692d8968a1" TargetMode="External"/><Relationship Id="rId607" Type="http://schemas.openxmlformats.org/officeDocument/2006/relationships/hyperlink" Target="https://colivme.com/coliving/france/paris-et-petite-couronne/stud-gentilly" TargetMode="External"/><Relationship Id="rId60" Type="http://schemas.openxmlformats.org/officeDocument/2006/relationships/hyperlink" Target="https://release-images.clm-rls.ifsalpha.com/bcbed1d2-a343-44d5-97ab-d30bfe1ef7b6" TargetMode="External"/><Relationship Id="rId602" Type="http://schemas.openxmlformats.org/officeDocument/2006/relationships/hyperlink" Target="https://release-images.clm-rls.ifsalpha.com/11102e39-8c56-4e2d-a29c-7c671627c4e7" TargetMode="External"/><Relationship Id="rId601" Type="http://schemas.openxmlformats.org/officeDocument/2006/relationships/hyperlink" Target="https://release-images.clm-rls.ifsalpha.com/26a5ad96-fe87-4f74-a4eb-48bbc96f8f70" TargetMode="External"/><Relationship Id="rId600" Type="http://schemas.openxmlformats.org/officeDocument/2006/relationships/hyperlink" Target="https://release-images.clm-rls.ifsalpha.com/e4ecf30a-5925-4613-b8f2-4a227e1eb9bd" TargetMode="External"/><Relationship Id="rId606" Type="http://schemas.openxmlformats.org/officeDocument/2006/relationships/hyperlink" Target="https://release-images.clm-rls.ifsalpha.com/5b269e96-dfab-4a05-ad57-aed4ce7ef9ea" TargetMode="External"/><Relationship Id="rId605" Type="http://schemas.openxmlformats.org/officeDocument/2006/relationships/hyperlink" Target="https://release-images.clm-rls.ifsalpha.com/008839cb-63bb-42d4-96e5-5c8eea503d20" TargetMode="External"/><Relationship Id="rId604" Type="http://schemas.openxmlformats.org/officeDocument/2006/relationships/hyperlink" Target="https://release-images.clm-rls.ifsalpha.com/9da308eb-35e2-4618-8f83-06ed23b11187" TargetMode="External"/><Relationship Id="rId603" Type="http://schemas.openxmlformats.org/officeDocument/2006/relationships/hyperlink" Target="https://release-images.clm-rls.ifsalpha.com/676c3d10-2732-48aa-b09a-9c0bc2c83741" TargetMode="External"/><Relationship Id="rId69" Type="http://schemas.openxmlformats.org/officeDocument/2006/relationships/hyperlink" Target="https://colivme.com/coliving/france/bizanos/camelot-europe-bizanos" TargetMode="External"/><Relationship Id="rId51" Type="http://schemas.openxmlformats.org/officeDocument/2006/relationships/hyperlink" Target="https://release-images.clm-rls.ifsalpha.com/62315da5-b494-4e0f-a476-0d7305f16da6" TargetMode="External"/><Relationship Id="rId50" Type="http://schemas.openxmlformats.org/officeDocument/2006/relationships/hyperlink" Target="https://release-images.clm-rls.ifsalpha.com/7548db7c-bb7a-4ce2-a7d6-a047803bc939" TargetMode="External"/><Relationship Id="rId53" Type="http://schemas.openxmlformats.org/officeDocument/2006/relationships/hyperlink" Target="https://colivme.com/coliving/france/biarritz/outsite" TargetMode="External"/><Relationship Id="rId52" Type="http://schemas.openxmlformats.org/officeDocument/2006/relationships/hyperlink" Target="https://release-images.clm-rls.ifsalpha.com/35d576db-f174-42af-9efe-f2d2894f9a0c" TargetMode="External"/><Relationship Id="rId55" Type="http://schemas.openxmlformats.org/officeDocument/2006/relationships/hyperlink" Target="https://release-images.clm-rls.ifsalpha.com/d08d4913-6f59-49aa-ac0d-e3187b33c008" TargetMode="External"/><Relationship Id="rId54" Type="http://schemas.openxmlformats.org/officeDocument/2006/relationships/hyperlink" Target="https://release-images.clm-rls.ifsalpha.com/553605ba-781e-4900-a6eb-c10476593018" TargetMode="External"/><Relationship Id="rId57" Type="http://schemas.openxmlformats.org/officeDocument/2006/relationships/hyperlink" Target="https://release-images.clm-rls.ifsalpha.com/f79dbc50-656e-4661-8427-35dd876eddb0" TargetMode="External"/><Relationship Id="rId56" Type="http://schemas.openxmlformats.org/officeDocument/2006/relationships/hyperlink" Target="https://release-images.clm-rls.ifsalpha.com/28551261-7646-477c-a5c4-9a29f0fc9222" TargetMode="External"/><Relationship Id="rId59" Type="http://schemas.openxmlformats.org/officeDocument/2006/relationships/hyperlink" Target="https://release-images.clm-rls.ifsalpha.com/8169b49c-1c75-4440-9270-98dfd1f5ab94" TargetMode="External"/><Relationship Id="rId58" Type="http://schemas.openxmlformats.org/officeDocument/2006/relationships/hyperlink" Target="https://release-images.clm-rls.ifsalpha.com/5f6308a0-9446-4439-939b-557ea6a64147" TargetMode="External"/><Relationship Id="rId590" Type="http://schemas.openxmlformats.org/officeDocument/2006/relationships/hyperlink" Target="https://colivme.com/coliving/france/paris-et-petite-couronne/la-maison-du-bonheur-saint-denis" TargetMode="External"/><Relationship Id="rId107" Type="http://schemas.openxmlformats.org/officeDocument/2006/relationships/hyperlink" Target="https://release-images.clm-rls.ifsalpha.com/1b9e9d70-4766-490e-9e2a-8d083efb8eb8" TargetMode="External"/><Relationship Id="rId228" Type="http://schemas.openxmlformats.org/officeDocument/2006/relationships/hyperlink" Target="https://release-images.clm-rls.ifsalpha.com/7dcf99d4-6822-4297-a897-955086811a46" TargetMode="External"/><Relationship Id="rId349" Type="http://schemas.openxmlformats.org/officeDocument/2006/relationships/hyperlink" Target="https://release-images.clm-rls.ifsalpha.com/aeb8b4e6-dcdd-47ff-b9ff-f7f61915c411" TargetMode="External"/><Relationship Id="rId106" Type="http://schemas.openxmlformats.org/officeDocument/2006/relationships/hyperlink" Target="https://release-images.clm-rls.ifsalpha.com/39b9679c-cfa6-403a-bc14-8d6ba3c48a7a" TargetMode="External"/><Relationship Id="rId227" Type="http://schemas.openxmlformats.org/officeDocument/2006/relationships/hyperlink" Target="https://release-images.clm-rls.ifsalpha.com/9cbcb090-a460-49d9-8a9c-e1147619ef58" TargetMode="External"/><Relationship Id="rId348" Type="http://schemas.openxmlformats.org/officeDocument/2006/relationships/hyperlink" Target="https://release-images.clm-rls.ifsalpha.com/84f98468-a51c-4c22-8323-6f8f882673f4" TargetMode="External"/><Relationship Id="rId469" Type="http://schemas.openxmlformats.org/officeDocument/2006/relationships/hyperlink" Target="https://release-images.clm-rls.ifsalpha.com/54c38353-a8e2-4e50-8cc7-04c95234a8ef" TargetMode="External"/><Relationship Id="rId105" Type="http://schemas.openxmlformats.org/officeDocument/2006/relationships/hyperlink" Target="https://release-images.clm-rls.ifsalpha.com/be854b33-0b9b-4553-8241-e1d2ef712e1b" TargetMode="External"/><Relationship Id="rId226" Type="http://schemas.openxmlformats.org/officeDocument/2006/relationships/hyperlink" Target="https://colivme.com/coliving/france/limoges/guerin" TargetMode="External"/><Relationship Id="rId347" Type="http://schemas.openxmlformats.org/officeDocument/2006/relationships/hyperlink" Target="https://release-images.clm-rls.ifsalpha.com/ac7e93a3-dfda-4fb7-985c-9d88e62fc15a" TargetMode="External"/><Relationship Id="rId468" Type="http://schemas.openxmlformats.org/officeDocument/2006/relationships/hyperlink" Target="https://release-images.clm-rls.ifsalpha.com/a9c0a672-7bd7-4b82-a3a1-d0c9756b0bb1" TargetMode="External"/><Relationship Id="rId589" Type="http://schemas.openxmlformats.org/officeDocument/2006/relationships/hyperlink" Target="https://release-images.clm-rls.ifsalpha.com/89f3df8a-b6bc-49e7-bc6c-d6cf3440c0eb" TargetMode="External"/><Relationship Id="rId104" Type="http://schemas.openxmlformats.org/officeDocument/2006/relationships/hyperlink" Target="https://release-images.clm-rls.ifsalpha.com/81e8e793-f9b6-4227-8d34-26dea13acf13" TargetMode="External"/><Relationship Id="rId225" Type="http://schemas.openxmlformats.org/officeDocument/2006/relationships/hyperlink" Target="https://release-images.clm-rls.ifsalpha.com/e08205a1-1d2d-43f0-b14f-91bd2637d658" TargetMode="External"/><Relationship Id="rId346" Type="http://schemas.openxmlformats.org/officeDocument/2006/relationships/hyperlink" Target="https://release-images.clm-rls.ifsalpha.com/9ae523cf-d45a-4ec1-92ae-c41558e7d28a" TargetMode="External"/><Relationship Id="rId467" Type="http://schemas.openxmlformats.org/officeDocument/2006/relationships/hyperlink" Target="https://colivme.com/coliving/france/paris-et-petite-couronne/coliving-montreuil-romainville" TargetMode="External"/><Relationship Id="rId588" Type="http://schemas.openxmlformats.org/officeDocument/2006/relationships/hyperlink" Target="https://release-images.clm-rls.ifsalpha.com/698bfc03-eeaa-44ae-be94-4f1045973562" TargetMode="External"/><Relationship Id="rId109" Type="http://schemas.openxmlformats.org/officeDocument/2006/relationships/hyperlink" Target="https://release-images.clm-rls.ifsalpha.com/6c783c4d-615f-4809-b7ac-f6e9604f8981" TargetMode="External"/><Relationship Id="rId108" Type="http://schemas.openxmlformats.org/officeDocument/2006/relationships/hyperlink" Target="https://colivme.com/coliving/belgium/bruxelles/ikoab-coliving" TargetMode="External"/><Relationship Id="rId229" Type="http://schemas.openxmlformats.org/officeDocument/2006/relationships/hyperlink" Target="https://release-images.clm-rls.ifsalpha.com/a0caea56-b3b7-411e-b221-ac2135a3fa3f" TargetMode="External"/><Relationship Id="rId220" Type="http://schemas.openxmlformats.org/officeDocument/2006/relationships/hyperlink" Target="https://release-images.clm-rls.ifsalpha.com/6aca043f-53cd-4f6c-a188-ca1ede5037a9" TargetMode="External"/><Relationship Id="rId341" Type="http://schemas.openxmlformats.org/officeDocument/2006/relationships/hyperlink" Target="https://release-images.clm-rls.ifsalpha.com/40d01eb9-d1df-4393-b71a-caa5d990d9e4" TargetMode="External"/><Relationship Id="rId462" Type="http://schemas.openxmlformats.org/officeDocument/2006/relationships/hyperlink" Target="https://release-images.clm-rls.ifsalpha.com/1d0e1a76-1bd5-44a5-bd4b-8e17a5a11d8a" TargetMode="External"/><Relationship Id="rId583" Type="http://schemas.openxmlformats.org/officeDocument/2006/relationships/hyperlink" Target="https://release-images.clm-rls.ifsalpha.com/82d16e52-abbf-4593-bc7b-dbeb3ea81b17" TargetMode="External"/><Relationship Id="rId340" Type="http://schemas.openxmlformats.org/officeDocument/2006/relationships/hyperlink" Target="https://release-images.clm-rls.ifsalpha.com/aa655655-27c6-40dc-991f-26561877a257" TargetMode="External"/><Relationship Id="rId461" Type="http://schemas.openxmlformats.org/officeDocument/2006/relationships/hyperlink" Target="https://release-images.clm-rls.ifsalpha.com/f8c0ace4-d771-4150-acf5-7c1addb8e789" TargetMode="External"/><Relationship Id="rId582" Type="http://schemas.openxmlformats.org/officeDocument/2006/relationships/hyperlink" Target="https://release-images.clm-rls.ifsalpha.com/87ea2c63-dcb9-42ca-89cf-3676deeba2c2" TargetMode="External"/><Relationship Id="rId460" Type="http://schemas.openxmlformats.org/officeDocument/2006/relationships/hyperlink" Target="https://release-images.clm-rls.ifsalpha.com/b2c69132-360b-4a9d-9770-5fb26370a675" TargetMode="External"/><Relationship Id="rId581" Type="http://schemas.openxmlformats.org/officeDocument/2006/relationships/hyperlink" Target="https://release-images.clm-rls.ifsalpha.com/5f548978-b8d3-4a78-a282-5dba489eda29" TargetMode="External"/><Relationship Id="rId580" Type="http://schemas.openxmlformats.org/officeDocument/2006/relationships/hyperlink" Target="https://release-images.clm-rls.ifsalpha.com/c284f4db-8567-4e34-94ac-5f3f4ab26c3b" TargetMode="External"/><Relationship Id="rId103" Type="http://schemas.openxmlformats.org/officeDocument/2006/relationships/hyperlink" Target="https://release-images.clm-rls.ifsalpha.com/267890ac-3481-45c3-96ca-900077572e9a" TargetMode="External"/><Relationship Id="rId224" Type="http://schemas.openxmlformats.org/officeDocument/2006/relationships/hyperlink" Target="https://release-images.clm-rls.ifsalpha.com/21c26fba-b12c-49b2-a308-cbdd986e27f6" TargetMode="External"/><Relationship Id="rId345" Type="http://schemas.openxmlformats.org/officeDocument/2006/relationships/hyperlink" Target="https://release-images.clm-rls.ifsalpha.com/38307644-fc2d-4afa-a214-e5c8528833b5" TargetMode="External"/><Relationship Id="rId466" Type="http://schemas.openxmlformats.org/officeDocument/2006/relationships/hyperlink" Target="https://release-images.clm-rls.ifsalpha.com/135cd01e-d7ad-4d76-9d06-b4b02653a756" TargetMode="External"/><Relationship Id="rId587" Type="http://schemas.openxmlformats.org/officeDocument/2006/relationships/hyperlink" Target="https://release-images.clm-rls.ifsalpha.com/5730c9b3-feac-4a63-9000-21a4b37e9ee7" TargetMode="External"/><Relationship Id="rId102" Type="http://schemas.openxmlformats.org/officeDocument/2006/relationships/hyperlink" Target="https://release-images.clm-rls.ifsalpha.com/5af5e397-42d9-4ffa-81f2-f4351d2cd2c7" TargetMode="External"/><Relationship Id="rId223" Type="http://schemas.openxmlformats.org/officeDocument/2006/relationships/hyperlink" Target="https://release-images.clm-rls.ifsalpha.com/37785fc1-a965-4f3a-ab5d-b735d7b007b8" TargetMode="External"/><Relationship Id="rId344" Type="http://schemas.openxmlformats.org/officeDocument/2006/relationships/hyperlink" Target="https://release-images.clm-rls.ifsalpha.com/36c328b0-7fbe-4f1f-b304-6de9dbe57b8c" TargetMode="External"/><Relationship Id="rId465" Type="http://schemas.openxmlformats.org/officeDocument/2006/relationships/hyperlink" Target="https://release-images.clm-rls.ifsalpha.com/ddd36387-7c6f-44f2-8e00-7d2fc9f99f5e" TargetMode="External"/><Relationship Id="rId586" Type="http://schemas.openxmlformats.org/officeDocument/2006/relationships/hyperlink" Target="https://release-images.clm-rls.ifsalpha.com/2d562151-4289-4b1e-90c0-9edec98cde46" TargetMode="External"/><Relationship Id="rId101" Type="http://schemas.openxmlformats.org/officeDocument/2006/relationships/hyperlink" Target="https://colivme.com/coliving/france/bordeaux/v" TargetMode="External"/><Relationship Id="rId222" Type="http://schemas.openxmlformats.org/officeDocument/2006/relationships/hyperlink" Target="https://release-images.clm-rls.ifsalpha.com/5bee000c-b0fb-4848-a00f-ee67b3e79cd2" TargetMode="External"/><Relationship Id="rId343" Type="http://schemas.openxmlformats.org/officeDocument/2006/relationships/hyperlink" Target="https://release-images.clm-rls.ifsalpha.com/3d7dadc1-cfc3-4a04-bd22-e4b00f8032c0" TargetMode="External"/><Relationship Id="rId464" Type="http://schemas.openxmlformats.org/officeDocument/2006/relationships/hyperlink" Target="https://colivme.com/coliving/france/paris-et-petite-couronne/citeaux" TargetMode="External"/><Relationship Id="rId585" Type="http://schemas.openxmlformats.org/officeDocument/2006/relationships/hyperlink" Target="https://release-images.clm-rls.ifsalpha.com/73b5a7d3-9ad1-4b9b-bd63-7801e28699c4" TargetMode="External"/><Relationship Id="rId100" Type="http://schemas.openxmlformats.org/officeDocument/2006/relationships/hyperlink" Target="https://release-images.clm-rls.ifsalpha.com/92d8bca5-9bef-4350-b432-d707716f741d" TargetMode="External"/><Relationship Id="rId221" Type="http://schemas.openxmlformats.org/officeDocument/2006/relationships/hyperlink" Target="https://colivme.com/coliving/france/lille/mustang" TargetMode="External"/><Relationship Id="rId342" Type="http://schemas.openxmlformats.org/officeDocument/2006/relationships/hyperlink" Target="https://colivme.com/coliving/france/normandie/coliving-el-capitan" TargetMode="External"/><Relationship Id="rId463" Type="http://schemas.openxmlformats.org/officeDocument/2006/relationships/hyperlink" Target="https://release-images.clm-rls.ifsalpha.com/b8b5b21c-84f1-468d-8526-235126fcdfc9" TargetMode="External"/><Relationship Id="rId584" Type="http://schemas.openxmlformats.org/officeDocument/2006/relationships/hyperlink" Target="https://release-images.clm-rls.ifsalpha.com/4229c067-86b5-4ddf-9266-c0edc62b7564" TargetMode="External"/><Relationship Id="rId217" Type="http://schemas.openxmlformats.org/officeDocument/2006/relationships/hyperlink" Target="https://release-images.clm-rls.ifsalpha.com/a1a9f7c5-f5df-4c05-afd3-db321d14fae8" TargetMode="External"/><Relationship Id="rId338" Type="http://schemas.openxmlformats.org/officeDocument/2006/relationships/hyperlink" Target="https://colivme.com/coliving/france/nice/camelot-europe-nice" TargetMode="External"/><Relationship Id="rId459" Type="http://schemas.openxmlformats.org/officeDocument/2006/relationships/hyperlink" Target="https://release-images.clm-rls.ifsalpha.com/4719d67a-bdbc-4266-aaa8-202f3396252d" TargetMode="External"/><Relationship Id="rId216" Type="http://schemas.openxmlformats.org/officeDocument/2006/relationships/hyperlink" Target="https://release-images.clm-rls.ifsalpha.com/c7efac38-1871-4398-ae28-716481d2df6b" TargetMode="External"/><Relationship Id="rId337" Type="http://schemas.openxmlformats.org/officeDocument/2006/relationships/hyperlink" Target="https://release-images.clm-rls.ifsalpha.com/675fdec2-ae07-47d3-9498-b2c9cd41ae92" TargetMode="External"/><Relationship Id="rId458" Type="http://schemas.openxmlformats.org/officeDocument/2006/relationships/hyperlink" Target="https://release-images.clm-rls.ifsalpha.com/c2c6f24d-d205-44c0-a3bb-69c8610c6b33" TargetMode="External"/><Relationship Id="rId579" Type="http://schemas.openxmlformats.org/officeDocument/2006/relationships/hyperlink" Target="https://colivme.com/coliving/france/paris-et-petite-couronne/kley-paris-west" TargetMode="External"/><Relationship Id="rId215" Type="http://schemas.openxmlformats.org/officeDocument/2006/relationships/hyperlink" Target="https://colivme.com/coliving/france/lille/le-n-8-des-colocs-de-la-madeleine" TargetMode="External"/><Relationship Id="rId336" Type="http://schemas.openxmlformats.org/officeDocument/2006/relationships/hyperlink" Target="https://release-images.clm-rls.ifsalpha.com/69b571fc-ab4b-44e8-8190-dfe240f2c7f7" TargetMode="External"/><Relationship Id="rId457" Type="http://schemas.openxmlformats.org/officeDocument/2006/relationships/hyperlink" Target="https://release-images.clm-rls.ifsalpha.com/f3b757af-5639-4ebe-b9b8-68d5f00fa2e6" TargetMode="External"/><Relationship Id="rId578" Type="http://schemas.openxmlformats.org/officeDocument/2006/relationships/hyperlink" Target="https://release-images.clm-rls.ifsalpha.com/f15a70c9-0459-4c70-837e-84a6f76e220e" TargetMode="External"/><Relationship Id="rId214" Type="http://schemas.openxmlformats.org/officeDocument/2006/relationships/hyperlink" Target="https://release-images.clm-rls.ifsalpha.com/8f44aef2-7079-41e7-a49e-7f75ede9201b" TargetMode="External"/><Relationship Id="rId335" Type="http://schemas.openxmlformats.org/officeDocument/2006/relationships/hyperlink" Target="https://release-images.clm-rls.ifsalpha.com/a5e189dd-8a87-4b51-97dc-40247e164ff6" TargetMode="External"/><Relationship Id="rId456" Type="http://schemas.openxmlformats.org/officeDocument/2006/relationships/hyperlink" Target="https://release-images.clm-rls.ifsalpha.com/1fd099d0-428b-461c-bb4b-f66c28e152b4" TargetMode="External"/><Relationship Id="rId577" Type="http://schemas.openxmlformats.org/officeDocument/2006/relationships/hyperlink" Target="https://release-images.clm-rls.ifsalpha.com/aa0e678a-e21a-450d-a268-59e6bf42db89" TargetMode="External"/><Relationship Id="rId219" Type="http://schemas.openxmlformats.org/officeDocument/2006/relationships/hyperlink" Target="https://release-images.clm-rls.ifsalpha.com/8e1a14f2-c891-4ed4-a835-573b517712be" TargetMode="External"/><Relationship Id="rId218" Type="http://schemas.openxmlformats.org/officeDocument/2006/relationships/hyperlink" Target="https://release-images.clm-rls.ifsalpha.com/e2fb5578-560f-41f1-8333-0592c7eea14f" TargetMode="External"/><Relationship Id="rId339" Type="http://schemas.openxmlformats.org/officeDocument/2006/relationships/hyperlink" Target="https://release-images.clm-rls.ifsalpha.com/1f158df0-0460-4d30-b5ef-c07580b056c2" TargetMode="External"/><Relationship Id="rId330" Type="http://schemas.openxmlformats.org/officeDocument/2006/relationships/hyperlink" Target="https://release-images.clm-rls.ifsalpha.com/fc0f76f8-08e7-49ab-832b-17c3aee0b706" TargetMode="External"/><Relationship Id="rId451" Type="http://schemas.openxmlformats.org/officeDocument/2006/relationships/hyperlink" Target="https://release-images.clm-rls.ifsalpha.com/4fe35815-0ec0-4099-862f-c24c7fa7b23e" TargetMode="External"/><Relationship Id="rId572" Type="http://schemas.openxmlformats.org/officeDocument/2006/relationships/hyperlink" Target="https://release-images.clm-rls.ifsalpha.com/683c5ef4-e06e-4151-a960-a803e0ed3d44" TargetMode="External"/><Relationship Id="rId450" Type="http://schemas.openxmlformats.org/officeDocument/2006/relationships/hyperlink" Target="https://release-images.clm-rls.ifsalpha.com/1534989a-949d-4479-b7ca-47ea9ffecd20" TargetMode="External"/><Relationship Id="rId571" Type="http://schemas.openxmlformats.org/officeDocument/2006/relationships/hyperlink" Target="https://release-images.clm-rls.ifsalpha.com/0aa924bf-a75f-4a09-8998-a6cdb14bf232" TargetMode="External"/><Relationship Id="rId570" Type="http://schemas.openxmlformats.org/officeDocument/2006/relationships/hyperlink" Target="https://release-images.clm-rls.ifsalpha.com/09a1c18d-eab4-47cc-98d6-3d30731f87d2" TargetMode="External"/><Relationship Id="rId213" Type="http://schemas.openxmlformats.org/officeDocument/2006/relationships/hyperlink" Target="https://release-images.clm-rls.ifsalpha.com/1a4ff045-850a-465b-a8ca-45a2a4c8d7bc" TargetMode="External"/><Relationship Id="rId334" Type="http://schemas.openxmlformats.org/officeDocument/2006/relationships/hyperlink" Target="https://release-images.clm-rls.ifsalpha.com/1248ffb5-fceb-4123-8b1b-41aac19ee5fb" TargetMode="External"/><Relationship Id="rId455" Type="http://schemas.openxmlformats.org/officeDocument/2006/relationships/hyperlink" Target="https://release-images.clm-rls.ifsalpha.com/ef0d1b91-9447-4195-8347-02f52c814179" TargetMode="External"/><Relationship Id="rId576" Type="http://schemas.openxmlformats.org/officeDocument/2006/relationships/hyperlink" Target="https://release-images.clm-rls.ifsalpha.com/220bbafd-62c4-4e09-b47c-06b700e876e8" TargetMode="External"/><Relationship Id="rId212" Type="http://schemas.openxmlformats.org/officeDocument/2006/relationships/hyperlink" Target="https://release-images.clm-rls.ifsalpha.com/81ba252f-015d-4a89-b47c-0c7402149e18" TargetMode="External"/><Relationship Id="rId333" Type="http://schemas.openxmlformats.org/officeDocument/2006/relationships/hyperlink" Target="https://release-images.clm-rls.ifsalpha.com/2ff7db2c-1d08-4247-84aa-1680f9439892" TargetMode="External"/><Relationship Id="rId454" Type="http://schemas.openxmlformats.org/officeDocument/2006/relationships/hyperlink" Target="https://colivme.com/coliving/france/paris-et-petite-couronne/casa-wellness-colombes" TargetMode="External"/><Relationship Id="rId575" Type="http://schemas.openxmlformats.org/officeDocument/2006/relationships/hyperlink" Target="https://release-images.clm-rls.ifsalpha.com/2541cf6f-c756-4926-81a6-671cc8a064b0" TargetMode="External"/><Relationship Id="rId211" Type="http://schemas.openxmlformats.org/officeDocument/2006/relationships/hyperlink" Target="https://release-images.clm-rls.ifsalpha.com/7f0a7710-ec0a-46ee-a0b0-b388f7b72c53" TargetMode="External"/><Relationship Id="rId332" Type="http://schemas.openxmlformats.org/officeDocument/2006/relationships/hyperlink" Target="https://release-images.clm-rls.ifsalpha.com/6ae62789-f2ac-4810-b7be-f8c62d74c55e" TargetMode="External"/><Relationship Id="rId453" Type="http://schemas.openxmlformats.org/officeDocument/2006/relationships/hyperlink" Target="https://release-images.clm-rls.ifsalpha.com/d57714a9-b260-4db0-8dcb-5b83d075dc26" TargetMode="External"/><Relationship Id="rId574" Type="http://schemas.openxmlformats.org/officeDocument/2006/relationships/hyperlink" Target="https://release-images.clm-rls.ifsalpha.com/2a8bc74a-9567-438c-ad5e-4fa25338bd99" TargetMode="External"/><Relationship Id="rId210" Type="http://schemas.openxmlformats.org/officeDocument/2006/relationships/hyperlink" Target="https://release-images.clm-rls.ifsalpha.com/8ee806ea-0bd3-47d4-878a-a2a81d02ad8e" TargetMode="External"/><Relationship Id="rId331" Type="http://schemas.openxmlformats.org/officeDocument/2006/relationships/hyperlink" Target="https://release-images.clm-rls.ifsalpha.com/e96efa53-0b1f-4416-a537-84429751a3b7" TargetMode="External"/><Relationship Id="rId452" Type="http://schemas.openxmlformats.org/officeDocument/2006/relationships/hyperlink" Target="https://release-images.clm-rls.ifsalpha.com/ac754d3a-a0e8-4b31-817b-829af057231d" TargetMode="External"/><Relationship Id="rId573" Type="http://schemas.openxmlformats.org/officeDocument/2006/relationships/hyperlink" Target="https://release-images.clm-rls.ifsalpha.com/d61d8ae6-42db-4431-92ac-f3206d39c2af" TargetMode="External"/><Relationship Id="rId370" Type="http://schemas.openxmlformats.org/officeDocument/2006/relationships/hyperlink" Target="https://release-images.clm-rls.ifsalpha.com/53a03df0-4c5b-46b7-9268-6458f1d9e93e" TargetMode="External"/><Relationship Id="rId491" Type="http://schemas.openxmlformats.org/officeDocument/2006/relationships/hyperlink" Target="https://release-images.clm-rls.ifsalpha.com/06a98bf5-64f2-4cbd-99d7-29096dcecb3e" TargetMode="External"/><Relationship Id="rId490" Type="http://schemas.openxmlformats.org/officeDocument/2006/relationships/hyperlink" Target="https://release-images.clm-rls.ifsalpha.com/85a6687c-71a7-4436-86e0-1f2af9ae7f5f" TargetMode="External"/><Relationship Id="rId129" Type="http://schemas.openxmlformats.org/officeDocument/2006/relationships/hyperlink" Target="https://release-images.clm-rls.ifsalpha.com/7e7e1ae5-1271-43cd-9092-ebafb77a2dce" TargetMode="External"/><Relationship Id="rId128" Type="http://schemas.openxmlformats.org/officeDocument/2006/relationships/hyperlink" Target="https://colivme.com/coliving/france/chantilly/camelot-europe-chantilly" TargetMode="External"/><Relationship Id="rId249" Type="http://schemas.openxmlformats.org/officeDocument/2006/relationships/hyperlink" Target="https://release-images.clm-rls.ifsalpha.com/080e1295-2af7-4320-a0dd-d48cda950ee0" TargetMode="External"/><Relationship Id="rId127" Type="http://schemas.openxmlformats.org/officeDocument/2006/relationships/hyperlink" Target="https://release-images.clm-rls.ifsalpha.com/84882178-7aa4-4796-83f2-3e719446f671" TargetMode="External"/><Relationship Id="rId248" Type="http://schemas.openxmlformats.org/officeDocument/2006/relationships/hyperlink" Target="https://release-images.clm-rls.ifsalpha.com/019d04d8-8ed9-48dd-9b53-6859bf82fee0" TargetMode="External"/><Relationship Id="rId369" Type="http://schemas.openxmlformats.org/officeDocument/2006/relationships/hyperlink" Target="https://release-images.clm-rls.ifsalpha.com/9166a830-e282-4593-ac38-5ea122282b6d" TargetMode="External"/><Relationship Id="rId126" Type="http://schemas.openxmlformats.org/officeDocument/2006/relationships/hyperlink" Target="https://release-images.clm-rls.ifsalpha.com/1910e39c-b9b1-46f9-88c1-29fd50b87dd6" TargetMode="External"/><Relationship Id="rId247" Type="http://schemas.openxmlformats.org/officeDocument/2006/relationships/hyperlink" Target="https://release-images.clm-rls.ifsalpha.com/6d638879-d3ce-45b5-98b5-337e8944ba26" TargetMode="External"/><Relationship Id="rId368" Type="http://schemas.openxmlformats.org/officeDocument/2006/relationships/hyperlink" Target="https://release-images.clm-rls.ifsalpha.com/aee16d5d-215f-47d6-8942-a58b598a08cf" TargetMode="External"/><Relationship Id="rId489" Type="http://schemas.openxmlformats.org/officeDocument/2006/relationships/hyperlink" Target="https://release-images.clm-rls.ifsalpha.com/5be38ca7-03be-487f-b176-87b471fd5ec7" TargetMode="External"/><Relationship Id="rId121" Type="http://schemas.openxmlformats.org/officeDocument/2006/relationships/hyperlink" Target="https://release-images.clm-rls.ifsalpha.com/7b8b73fc-b034-4e46-a5ef-05225e228f24" TargetMode="External"/><Relationship Id="rId242" Type="http://schemas.openxmlformats.org/officeDocument/2006/relationships/hyperlink" Target="https://release-images.clm-rls.ifsalpha.com/062545f7-9a29-44bf-bac1-8f52ed7b6234" TargetMode="External"/><Relationship Id="rId363" Type="http://schemas.openxmlformats.org/officeDocument/2006/relationships/hyperlink" Target="https://colivme.com/coliving/france/paris-et-petite-couronne/campus-ecla" TargetMode="External"/><Relationship Id="rId484" Type="http://schemas.openxmlformats.org/officeDocument/2006/relationships/hyperlink" Target="https://release-images.clm-rls.ifsalpha.com/d41b5e20-09b8-4c84-87bb-abdbdb7584c8" TargetMode="External"/><Relationship Id="rId120" Type="http://schemas.openxmlformats.org/officeDocument/2006/relationships/hyperlink" Target="https://colivme.com/coliving/france/bures-morainvilliers/camelot-europe-bures-morainvilliers" TargetMode="External"/><Relationship Id="rId241" Type="http://schemas.openxmlformats.org/officeDocument/2006/relationships/hyperlink" Target="https://release-images.clm-rls.ifsalpha.com/70fa9523-90ed-445a-89f0-f9178005c3ca" TargetMode="External"/><Relationship Id="rId362" Type="http://schemas.openxmlformats.org/officeDocument/2006/relationships/hyperlink" Target="https://release-images.clm-rls.ifsalpha.com/a0ac374a-c5eb-411d-93fe-d9ff68daf077" TargetMode="External"/><Relationship Id="rId483" Type="http://schemas.openxmlformats.org/officeDocument/2006/relationships/hyperlink" Target="https://colivme.com/coliving/france/paris-et-petite-couronne/colivys-ivry-sur-seine" TargetMode="External"/><Relationship Id="rId240" Type="http://schemas.openxmlformats.org/officeDocument/2006/relationships/hyperlink" Target="https://release-images.clm-rls.ifsalpha.com/f86dd792-a460-4684-943e-864b5d666b42" TargetMode="External"/><Relationship Id="rId361" Type="http://schemas.openxmlformats.org/officeDocument/2006/relationships/hyperlink" Target="https://release-images.clm-rls.ifsalpha.com/af110056-e422-4cad-9bde-dccb39826932" TargetMode="External"/><Relationship Id="rId482" Type="http://schemas.openxmlformats.org/officeDocument/2006/relationships/hyperlink" Target="https://release-images.clm-rls.ifsalpha.com/c4f441e7-f7f6-4914-b4d1-bc0d96aa759a" TargetMode="External"/><Relationship Id="rId360" Type="http://schemas.openxmlformats.org/officeDocument/2006/relationships/hyperlink" Target="https://release-images.clm-rls.ifsalpha.com/4ff0da10-f019-454e-a81e-d2c7507c1e7c" TargetMode="External"/><Relationship Id="rId481" Type="http://schemas.openxmlformats.org/officeDocument/2006/relationships/hyperlink" Target="https://release-images.clm-rls.ifsalpha.com/6e840f2f-ddd8-4f55-80e7-b3a978c1ff8c" TargetMode="External"/><Relationship Id="rId125" Type="http://schemas.openxmlformats.org/officeDocument/2006/relationships/hyperlink" Target="https://release-images.clm-rls.ifsalpha.com/994bb9db-b3d8-4070-945d-7e20d8f183ab" TargetMode="External"/><Relationship Id="rId246" Type="http://schemas.openxmlformats.org/officeDocument/2006/relationships/hyperlink" Target="https://colivme.com/coliving/spain/madrid/urban-campus" TargetMode="External"/><Relationship Id="rId367" Type="http://schemas.openxmlformats.org/officeDocument/2006/relationships/hyperlink" Target="https://release-images.clm-rls.ifsalpha.com/9747abab-b110-4e60-828d-d256e9345c42" TargetMode="External"/><Relationship Id="rId488" Type="http://schemas.openxmlformats.org/officeDocument/2006/relationships/hyperlink" Target="https://colivme.com/coliving/france/paris-et-petite-couronne/colivys-levallois-perret" TargetMode="External"/><Relationship Id="rId124" Type="http://schemas.openxmlformats.org/officeDocument/2006/relationships/hyperlink" Target="https://colivme.com/coliving/france/cahors/camelot-europe-cahors" TargetMode="External"/><Relationship Id="rId245" Type="http://schemas.openxmlformats.org/officeDocument/2006/relationships/hyperlink" Target="https://release-images.clm-rls.ifsalpha.com/0dddffe9-5bb0-40b9-ab67-b2ec0eab173d" TargetMode="External"/><Relationship Id="rId366" Type="http://schemas.openxmlformats.org/officeDocument/2006/relationships/hyperlink" Target="https://release-images.clm-rls.ifsalpha.com/f89071ed-efe0-4b3c-a488-39fa4df48335" TargetMode="External"/><Relationship Id="rId487" Type="http://schemas.openxmlformats.org/officeDocument/2006/relationships/hyperlink" Target="https://release-images.clm-rls.ifsalpha.com/5f2c2c2a-8af9-4479-884a-0d9e003eaf72" TargetMode="External"/><Relationship Id="rId123" Type="http://schemas.openxmlformats.org/officeDocument/2006/relationships/hyperlink" Target="https://release-images.clm-rls.ifsalpha.com/5f05327b-c5f1-4806-b19c-915faa78177b" TargetMode="External"/><Relationship Id="rId244" Type="http://schemas.openxmlformats.org/officeDocument/2006/relationships/hyperlink" Target="https://release-images.clm-rls.ifsalpha.com/75014137-0558-42df-b1da-e897ae86cf7b" TargetMode="External"/><Relationship Id="rId365" Type="http://schemas.openxmlformats.org/officeDocument/2006/relationships/hyperlink" Target="https://release-images.clm-rls.ifsalpha.com/7e976df4-6828-4168-9fcb-f53f3bb0298e" TargetMode="External"/><Relationship Id="rId486" Type="http://schemas.openxmlformats.org/officeDocument/2006/relationships/hyperlink" Target="https://release-images.clm-rls.ifsalpha.com/7d6d04f2-9e83-4553-93db-245d02756ed2" TargetMode="External"/><Relationship Id="rId122" Type="http://schemas.openxmlformats.org/officeDocument/2006/relationships/hyperlink" Target="https://release-images.clm-rls.ifsalpha.com/c1a62bb3-2a33-403f-bf50-34cc4bd4baab" TargetMode="External"/><Relationship Id="rId243" Type="http://schemas.openxmlformats.org/officeDocument/2006/relationships/hyperlink" Target="https://release-images.clm-rls.ifsalpha.com/cf49562e-3bee-438d-a9aa-0c5ed9a5f77b" TargetMode="External"/><Relationship Id="rId364" Type="http://schemas.openxmlformats.org/officeDocument/2006/relationships/hyperlink" Target="https://release-images.clm-rls.ifsalpha.com/2fa50745-186a-4678-9c84-8e7a68a5cf16" TargetMode="External"/><Relationship Id="rId485" Type="http://schemas.openxmlformats.org/officeDocument/2006/relationships/hyperlink" Target="https://release-images.clm-rls.ifsalpha.com/a3fcc639-3a79-4a1c-98c1-9b502ddeb81b" TargetMode="External"/><Relationship Id="rId95" Type="http://schemas.openxmlformats.org/officeDocument/2006/relationships/hyperlink" Target="https://release-images.clm-rls.ifsalpha.com/5c8e784f-8a8e-494e-89ce-e021fd31c355" TargetMode="External"/><Relationship Id="rId94" Type="http://schemas.openxmlformats.org/officeDocument/2006/relationships/hyperlink" Target="https://release-images.clm-rls.ifsalpha.com/a3c7e829-dbb4-4bfc-ad89-d395107288f7" TargetMode="External"/><Relationship Id="rId97" Type="http://schemas.openxmlformats.org/officeDocument/2006/relationships/hyperlink" Target="https://release-images.clm-rls.ifsalpha.com/2c20f784-b9f5-417f-b1ca-966f0835aa73" TargetMode="External"/><Relationship Id="rId96" Type="http://schemas.openxmlformats.org/officeDocument/2006/relationships/hyperlink" Target="https://release-images.clm-rls.ifsalpha.com/8eb4e331-fb68-45c4-be61-80d304527a95" TargetMode="External"/><Relationship Id="rId99" Type="http://schemas.openxmlformats.org/officeDocument/2006/relationships/hyperlink" Target="https://release-images.clm-rls.ifsalpha.com/67c17f21-e7d3-46fa-ac2d-ed92ad118c56" TargetMode="External"/><Relationship Id="rId480" Type="http://schemas.openxmlformats.org/officeDocument/2006/relationships/hyperlink" Target="https://release-images.clm-rls.ifsalpha.com/4173df99-876d-45a4-8a71-6d7751d50e84" TargetMode="External"/><Relationship Id="rId98" Type="http://schemas.openxmlformats.org/officeDocument/2006/relationships/hyperlink" Target="https://release-images.clm-rls.ifsalpha.com/92f2a182-35fa-425e-9b34-e98741dce498" TargetMode="External"/><Relationship Id="rId91" Type="http://schemas.openxmlformats.org/officeDocument/2006/relationships/hyperlink" Target="https://release-images.clm-rls.ifsalpha.com/4e61447a-5b5b-4bdb-bf64-1bb01b46c513" TargetMode="External"/><Relationship Id="rId90" Type="http://schemas.openxmlformats.org/officeDocument/2006/relationships/hyperlink" Target="https://colivme.com/coliving/france/bordeaux/residence-sweetly-saint-augustin" TargetMode="External"/><Relationship Id="rId93" Type="http://schemas.openxmlformats.org/officeDocument/2006/relationships/hyperlink" Target="https://release-images.clm-rls.ifsalpha.com/96a63596-1a2e-46bb-a967-acde8c7fe3ee" TargetMode="External"/><Relationship Id="rId92" Type="http://schemas.openxmlformats.org/officeDocument/2006/relationships/hyperlink" Target="https://release-images.clm-rls.ifsalpha.com/f099cfdd-8cf6-484a-ba3a-dd6861379aec" TargetMode="External"/><Relationship Id="rId118" Type="http://schemas.openxmlformats.org/officeDocument/2006/relationships/hyperlink" Target="https://release-images.clm-rls.ifsalpha.com/09c69d71-8c4c-4852-82a7-d5e229f99918" TargetMode="External"/><Relationship Id="rId239" Type="http://schemas.openxmlformats.org/officeDocument/2006/relationships/hyperlink" Target="https://release-images.clm-rls.ifsalpha.com/9f1659fe-7bc9-4ff0-8c55-ff170e082812" TargetMode="External"/><Relationship Id="rId117" Type="http://schemas.openxmlformats.org/officeDocument/2006/relationships/hyperlink" Target="https://release-images.clm-rls.ifsalpha.com/4d656ca1-b09f-4f87-b14b-49ec22e411a4" TargetMode="External"/><Relationship Id="rId238" Type="http://schemas.openxmlformats.org/officeDocument/2006/relationships/hyperlink" Target="https://colivme.com/coliving/france/lyon/away-hostel-coffee-shop-coliving" TargetMode="External"/><Relationship Id="rId359" Type="http://schemas.openxmlformats.org/officeDocument/2006/relationships/hyperlink" Target="https://release-images.clm-rls.ifsalpha.com/840ca21c-8e50-4728-8206-92e4f4fca2ab" TargetMode="External"/><Relationship Id="rId116" Type="http://schemas.openxmlformats.org/officeDocument/2006/relationships/hyperlink" Target="https://release-images.clm-rls.ifsalpha.com/4fd56276-f820-4d55-88af-b5cdb7d8e6e3" TargetMode="External"/><Relationship Id="rId237" Type="http://schemas.openxmlformats.org/officeDocument/2006/relationships/hyperlink" Target="https://release-images.clm-rls.ifsalpha.com/bf5f869b-3863-4f66-b1b7-1a7cd1a09857" TargetMode="External"/><Relationship Id="rId358" Type="http://schemas.openxmlformats.org/officeDocument/2006/relationships/hyperlink" Target="https://release-images.clm-rls.ifsalpha.com/53f77e40-58c9-4093-b6aa-e7ac54a0a079" TargetMode="External"/><Relationship Id="rId479" Type="http://schemas.openxmlformats.org/officeDocument/2006/relationships/hyperlink" Target="https://release-images.clm-rls.ifsalpha.com/4ecaff15-b8a3-4a17-9389-1305762af98c" TargetMode="External"/><Relationship Id="rId115" Type="http://schemas.openxmlformats.org/officeDocument/2006/relationships/hyperlink" Target="https://colivme.com/coliving/belgium/bruxelles/morton-place-chatelain" TargetMode="External"/><Relationship Id="rId236" Type="http://schemas.openxmlformats.org/officeDocument/2006/relationships/hyperlink" Target="https://release-images.clm-rls.ifsalpha.com/1a2d1a01-2aca-4916-9e85-8eff396ecadd" TargetMode="External"/><Relationship Id="rId357" Type="http://schemas.openxmlformats.org/officeDocument/2006/relationships/hyperlink" Target="https://colivme.com/coliving/france/paris-et-petite-couronne/bohem" TargetMode="External"/><Relationship Id="rId478" Type="http://schemas.openxmlformats.org/officeDocument/2006/relationships/hyperlink" Target="https://colivme.com/coliving/france/paris-et-petite-couronne/colivys-clichy" TargetMode="External"/><Relationship Id="rId599" Type="http://schemas.openxmlformats.org/officeDocument/2006/relationships/hyperlink" Target="https://release-images.clm-rls.ifsalpha.com/b4d1f939-e931-4d09-a6cc-44d7f909d4aa" TargetMode="External"/><Relationship Id="rId119" Type="http://schemas.openxmlformats.org/officeDocument/2006/relationships/hyperlink" Target="https://release-images.clm-rls.ifsalpha.com/b96e97c7-d445-4eea-8b0c-2ffbd056212a" TargetMode="External"/><Relationship Id="rId110" Type="http://schemas.openxmlformats.org/officeDocument/2006/relationships/hyperlink" Target="https://release-images.clm-rls.ifsalpha.com/7c752c0a-2495-4a89-9ae5-34e101fe9932" TargetMode="External"/><Relationship Id="rId231" Type="http://schemas.openxmlformats.org/officeDocument/2006/relationships/hyperlink" Target="https://release-images.clm-rls.ifsalpha.com/7facb03b-73fa-414e-a117-0cacbcdbf7c1" TargetMode="External"/><Relationship Id="rId352" Type="http://schemas.openxmlformats.org/officeDocument/2006/relationships/hyperlink" Target="https://release-images.clm-rls.ifsalpha.com/b8a9000e-2e29-49e6-991a-accf1ad228f1" TargetMode="External"/><Relationship Id="rId473" Type="http://schemas.openxmlformats.org/officeDocument/2006/relationships/hyperlink" Target="https://release-images.clm-rls.ifsalpha.com/b4807ba6-f145-484e-adc7-96bdbf88648c" TargetMode="External"/><Relationship Id="rId594" Type="http://schemas.openxmlformats.org/officeDocument/2006/relationships/hyperlink" Target="https://release-images.clm-rls.ifsalpha.com/5523d9a4-19d5-4e99-821d-34a6e7eb8bc1" TargetMode="External"/><Relationship Id="rId230" Type="http://schemas.openxmlformats.org/officeDocument/2006/relationships/hyperlink" Target="https://release-images.clm-rls.ifsalpha.com/36f9c333-aacd-4ed9-8164-908d012ec622" TargetMode="External"/><Relationship Id="rId351" Type="http://schemas.openxmlformats.org/officeDocument/2006/relationships/hyperlink" Target="https://release-images.clm-rls.ifsalpha.com/f7220596-e4dc-4555-881b-51fb71d299ca" TargetMode="External"/><Relationship Id="rId472" Type="http://schemas.openxmlformats.org/officeDocument/2006/relationships/hyperlink" Target="https://release-images.clm-rls.ifsalpha.com/6998efef-cb20-4298-b133-b3328d89b235" TargetMode="External"/><Relationship Id="rId593" Type="http://schemas.openxmlformats.org/officeDocument/2006/relationships/hyperlink" Target="https://release-images.clm-rls.ifsalpha.com/446dac45-5ade-4eda-ac45-57c2e587c5ac" TargetMode="External"/><Relationship Id="rId350" Type="http://schemas.openxmlformats.org/officeDocument/2006/relationships/hyperlink" Target="https://release-images.clm-rls.ifsalpha.com/e63d67d7-71fe-4d45-87f7-35f10ae9d6af" TargetMode="External"/><Relationship Id="rId471" Type="http://schemas.openxmlformats.org/officeDocument/2006/relationships/hyperlink" Target="https://release-images.clm-rls.ifsalpha.com/ee1a6be6-3ced-4c75-ad5b-67d9aeb87933" TargetMode="External"/><Relationship Id="rId592" Type="http://schemas.openxmlformats.org/officeDocument/2006/relationships/hyperlink" Target="https://release-images.clm-rls.ifsalpha.com/e6af6acb-d178-4547-9dc3-190238f6980a" TargetMode="External"/><Relationship Id="rId470" Type="http://schemas.openxmlformats.org/officeDocument/2006/relationships/hyperlink" Target="https://release-images.clm-rls.ifsalpha.com/819cafb3-92f0-491d-a28c-27b1655df928" TargetMode="External"/><Relationship Id="rId591" Type="http://schemas.openxmlformats.org/officeDocument/2006/relationships/hyperlink" Target="https://release-images.clm-rls.ifsalpha.com/ee70144a-d423-45ff-a5c8-89db195b7462" TargetMode="External"/><Relationship Id="rId114" Type="http://schemas.openxmlformats.org/officeDocument/2006/relationships/hyperlink" Target="https://release-images.clm-rls.ifsalpha.com/a2de0828-0a80-445b-bb54-3d9a3c21d013" TargetMode="External"/><Relationship Id="rId235" Type="http://schemas.openxmlformats.org/officeDocument/2006/relationships/hyperlink" Target="https://release-images.clm-rls.ifsalpha.com/5ccc261c-6c65-49e5-aecd-4645e68008f4" TargetMode="External"/><Relationship Id="rId356" Type="http://schemas.openxmlformats.org/officeDocument/2006/relationships/hyperlink" Target="https://release-images.clm-rls.ifsalpha.com/ea2f846f-3384-4e4a-86ce-67e6144f31e9" TargetMode="External"/><Relationship Id="rId477" Type="http://schemas.openxmlformats.org/officeDocument/2006/relationships/hyperlink" Target="https://release-images.clm-rls.ifsalpha.com/7cf77bd3-c22e-4071-9aed-8bae870fba78" TargetMode="External"/><Relationship Id="rId598" Type="http://schemas.openxmlformats.org/officeDocument/2006/relationships/hyperlink" Target="https://colivme.com/coliving/france/paris-et-petite-couronne/maison-antoinette" TargetMode="External"/><Relationship Id="rId113" Type="http://schemas.openxmlformats.org/officeDocument/2006/relationships/hyperlink" Target="https://release-images.clm-rls.ifsalpha.com/3faa19ed-f17c-47a7-9829-de39e1382661" TargetMode="External"/><Relationship Id="rId234" Type="http://schemas.openxmlformats.org/officeDocument/2006/relationships/hyperlink" Target="https://colivme.com/coliving/france/louviers/camelot-europe-louviers" TargetMode="External"/><Relationship Id="rId355" Type="http://schemas.openxmlformats.org/officeDocument/2006/relationships/hyperlink" Target="https://release-images.clm-rls.ifsalpha.com/f7dcf6ef-1686-411f-b8d2-17d48955e421" TargetMode="External"/><Relationship Id="rId476" Type="http://schemas.openxmlformats.org/officeDocument/2006/relationships/hyperlink" Target="https://release-images.clm-rls.ifsalpha.com/10d2ed46-980e-4180-9828-ea243f078cf9" TargetMode="External"/><Relationship Id="rId597" Type="http://schemas.openxmlformats.org/officeDocument/2006/relationships/hyperlink" Target="https://release-images.clm-rls.ifsalpha.com/fe2b1456-9ad3-4664-9ce6-3758f1524fc1" TargetMode="External"/><Relationship Id="rId112" Type="http://schemas.openxmlformats.org/officeDocument/2006/relationships/hyperlink" Target="https://release-images.clm-rls.ifsalpha.com/fdf8bb3b-52df-4aa5-9f13-eb6350640afa" TargetMode="External"/><Relationship Id="rId233" Type="http://schemas.openxmlformats.org/officeDocument/2006/relationships/hyperlink" Target="https://release-images.clm-rls.ifsalpha.com/8e49fc5c-d5be-4c7c-a9b3-1bb956ac812f" TargetMode="External"/><Relationship Id="rId354" Type="http://schemas.openxmlformats.org/officeDocument/2006/relationships/hyperlink" Target="https://release-images.clm-rls.ifsalpha.com/16d5f017-8b15-495f-a7ed-6055c41f2697" TargetMode="External"/><Relationship Id="rId475" Type="http://schemas.openxmlformats.org/officeDocument/2006/relationships/hyperlink" Target="https://release-images.clm-rls.ifsalpha.com/05f58c70-83a3-49be-955b-5ed2794ba9bd" TargetMode="External"/><Relationship Id="rId596" Type="http://schemas.openxmlformats.org/officeDocument/2006/relationships/hyperlink" Target="https://release-images.clm-rls.ifsalpha.com/19d79d2a-7c17-4af4-98db-8d88130d15bc" TargetMode="External"/><Relationship Id="rId111" Type="http://schemas.openxmlformats.org/officeDocument/2006/relationships/hyperlink" Target="https://release-images.clm-rls.ifsalpha.com/d860539f-21e1-435c-b712-bcdd8d1120c2" TargetMode="External"/><Relationship Id="rId232" Type="http://schemas.openxmlformats.org/officeDocument/2006/relationships/hyperlink" Target="https://release-images.clm-rls.ifsalpha.com/e3cd6f67-d6b3-44e3-a5b3-384d08ad50c5" TargetMode="External"/><Relationship Id="rId353" Type="http://schemas.openxmlformats.org/officeDocument/2006/relationships/hyperlink" Target="https://colivme.com/coliving/france/pamiers/camelot-europe-pamiers" TargetMode="External"/><Relationship Id="rId474" Type="http://schemas.openxmlformats.org/officeDocument/2006/relationships/hyperlink" Target="https://release-images.clm-rls.ifsalpha.com/58dc3661-a2ae-4cb5-bb97-f45d10f7aba4" TargetMode="External"/><Relationship Id="rId595" Type="http://schemas.openxmlformats.org/officeDocument/2006/relationships/hyperlink" Target="https://release-images.clm-rls.ifsalpha.com/c38f286d-07c7-4394-91c7-7047dd3308f8" TargetMode="External"/><Relationship Id="rId305" Type="http://schemas.openxmlformats.org/officeDocument/2006/relationships/hyperlink" Target="https://release-images.clm-rls.ifsalpha.com/2ea65559-d938-4e78-a54f-1d667f0ff738" TargetMode="External"/><Relationship Id="rId426" Type="http://schemas.openxmlformats.org/officeDocument/2006/relationships/hyperlink" Target="https://release-images.clm-rls.ifsalpha.com/52505eb2-5969-46b4-a0e2-49103154409a" TargetMode="External"/><Relationship Id="rId547" Type="http://schemas.openxmlformats.org/officeDocument/2006/relationships/hyperlink" Target="https://release-images.clm-rls.ifsalpha.com/48e04784-69e1-4dd5-8112-1b2696ee845c" TargetMode="External"/><Relationship Id="rId668" Type="http://schemas.openxmlformats.org/officeDocument/2006/relationships/hyperlink" Target="https://release-images.clm-rls.ifsalpha.com/f1fb249d-b54b-44fc-9ac9-f6c2864efc2e" TargetMode="External"/><Relationship Id="rId304" Type="http://schemas.openxmlformats.org/officeDocument/2006/relationships/hyperlink" Target="https://release-images.clm-rls.ifsalpha.com/072af3b6-0303-4fef-ab5e-24d782c83bdb" TargetMode="External"/><Relationship Id="rId425" Type="http://schemas.openxmlformats.org/officeDocument/2006/relationships/hyperlink" Target="https://release-images.clm-rls.ifsalpha.com/d235a0fb-52d9-45ec-aa26-b0ac33ef30aa" TargetMode="External"/><Relationship Id="rId546" Type="http://schemas.openxmlformats.org/officeDocument/2006/relationships/hyperlink" Target="https://release-images.clm-rls.ifsalpha.com/a16a9849-eac2-4417-a9d7-5f6470fdf243" TargetMode="External"/><Relationship Id="rId667" Type="http://schemas.openxmlformats.org/officeDocument/2006/relationships/hyperlink" Target="https://release-images.clm-rls.ifsalpha.com/d691a975-4eb8-435c-9265-52108be2543b" TargetMode="External"/><Relationship Id="rId303" Type="http://schemas.openxmlformats.org/officeDocument/2006/relationships/hyperlink" Target="https://release-images.clm-rls.ifsalpha.com/74c0c7d0-a594-47c9-8023-6fdbb959c5da" TargetMode="External"/><Relationship Id="rId424" Type="http://schemas.openxmlformats.org/officeDocument/2006/relationships/hyperlink" Target="https://release-images.clm-rls.ifsalpha.com/fbae1da6-df91-41f2-9212-d928c10085e4" TargetMode="External"/><Relationship Id="rId545" Type="http://schemas.openxmlformats.org/officeDocument/2006/relationships/hyperlink" Target="https://release-images.clm-rls.ifsalpha.com/fe05a449-cfa5-4db1-bceb-7fb633bf2b0a" TargetMode="External"/><Relationship Id="rId666" Type="http://schemas.openxmlformats.org/officeDocument/2006/relationships/hyperlink" Target="https://release-images.clm-rls.ifsalpha.com/ea8b4982-c27d-4fc5-81cd-d856e766c57f" TargetMode="External"/><Relationship Id="rId302" Type="http://schemas.openxmlformats.org/officeDocument/2006/relationships/hyperlink" Target="https://colivme.com/coliving/france/nancy/colivys-nancy" TargetMode="External"/><Relationship Id="rId423" Type="http://schemas.openxmlformats.org/officeDocument/2006/relationships/hyperlink" Target="https://release-images.clm-rls.ifsalpha.com/84fe0fc6-e924-4e06-94a7-a59429366dca" TargetMode="External"/><Relationship Id="rId544" Type="http://schemas.openxmlformats.org/officeDocument/2006/relationships/hyperlink" Target="https://colivme.com/coliving/france/paris-et-petite-couronne/hackerhouse-marais" TargetMode="External"/><Relationship Id="rId665" Type="http://schemas.openxmlformats.org/officeDocument/2006/relationships/hyperlink" Target="https://colivme.com/coliving/france/saint-benoit/camelot-europe-st-benoit" TargetMode="External"/><Relationship Id="rId309" Type="http://schemas.openxmlformats.org/officeDocument/2006/relationships/hyperlink" Target="https://release-images.clm-rls.ifsalpha.com/9a6cd439-7f71-4ab4-8fd2-3be850c0bf5d" TargetMode="External"/><Relationship Id="rId308" Type="http://schemas.openxmlformats.org/officeDocument/2006/relationships/hyperlink" Target="https://release-images.clm-rls.ifsalpha.com/3811bc29-3e31-4b26-a158-6552579aa2f5" TargetMode="External"/><Relationship Id="rId429" Type="http://schemas.openxmlformats.org/officeDocument/2006/relationships/hyperlink" Target="https://release-images.clm-rls.ifsalpha.com/50250240-cc8a-4357-b347-cb2478b06770" TargetMode="External"/><Relationship Id="rId307" Type="http://schemas.openxmlformats.org/officeDocument/2006/relationships/hyperlink" Target="https://colivme.com/coliving/france/nancy/sharies-patton" TargetMode="External"/><Relationship Id="rId428" Type="http://schemas.openxmlformats.org/officeDocument/2006/relationships/hyperlink" Target="https://colivme.com/coliving/france/paris-et-petite-couronne/casa-du-cinema-creteil" TargetMode="External"/><Relationship Id="rId549" Type="http://schemas.openxmlformats.org/officeDocument/2006/relationships/hyperlink" Target="https://colivme.com/coliving/france/paris-et-petite-couronne/jouffroy" TargetMode="External"/><Relationship Id="rId306" Type="http://schemas.openxmlformats.org/officeDocument/2006/relationships/hyperlink" Target="https://release-images.clm-rls.ifsalpha.com/9e5429bf-c25e-486a-8c2c-32a6ad12dd39" TargetMode="External"/><Relationship Id="rId427" Type="http://schemas.openxmlformats.org/officeDocument/2006/relationships/hyperlink" Target="https://release-images.clm-rls.ifsalpha.com/13108f29-ae93-4bc8-a656-398dedc88ce4" TargetMode="External"/><Relationship Id="rId548" Type="http://schemas.openxmlformats.org/officeDocument/2006/relationships/hyperlink" Target="https://release-images.clm-rls.ifsalpha.com/2a5c1ca7-f86e-4801-a8e7-acfd7a154c7e" TargetMode="External"/><Relationship Id="rId669" Type="http://schemas.openxmlformats.org/officeDocument/2006/relationships/hyperlink" Target="https://colivme.com/coliving/france/strasbourg/colivys-strasbourg" TargetMode="External"/><Relationship Id="rId660" Type="http://schemas.openxmlformats.org/officeDocument/2006/relationships/hyperlink" Target="https://release-images.clm-rls.ifsalpha.com/1a720de9-f5bd-492f-a161-a70bcf9dc45c" TargetMode="External"/><Relationship Id="rId301" Type="http://schemas.openxmlformats.org/officeDocument/2006/relationships/hyperlink" Target="https://release-images.clm-rls.ifsalpha.com/a53b4ad2-2578-4afe-b001-9ea95b27b726" TargetMode="External"/><Relationship Id="rId422" Type="http://schemas.openxmlformats.org/officeDocument/2006/relationships/hyperlink" Target="https://release-images.clm-rls.ifsalpha.com/0d80d05d-5405-408e-964f-307515dd3715" TargetMode="External"/><Relationship Id="rId543" Type="http://schemas.openxmlformats.org/officeDocument/2006/relationships/hyperlink" Target="https://release-images.clm-rls.ifsalpha.com/5c5e6cc7-4c98-4ede-a320-2e2fb81c3d52" TargetMode="External"/><Relationship Id="rId664" Type="http://schemas.openxmlformats.org/officeDocument/2006/relationships/hyperlink" Target="https://release-images.clm-rls.ifsalpha.com/073d333c-fd82-478d-a081-b32de5a35723" TargetMode="External"/><Relationship Id="rId300" Type="http://schemas.openxmlformats.org/officeDocument/2006/relationships/hyperlink" Target="https://release-images.clm-rls.ifsalpha.com/2d12adaf-5bd3-4a4b-bb99-598b48a43048" TargetMode="External"/><Relationship Id="rId421" Type="http://schemas.openxmlformats.org/officeDocument/2006/relationships/hyperlink" Target="https://release-images.clm-rls.ifsalpha.com/71fde9bd-ada7-4875-a17a-16c254def9d8" TargetMode="External"/><Relationship Id="rId542" Type="http://schemas.openxmlformats.org/officeDocument/2006/relationships/hyperlink" Target="https://release-images.clm-rls.ifsalpha.com/d122c9b9-2cd3-4c2e-8c4e-386ad5c7a72b" TargetMode="External"/><Relationship Id="rId663" Type="http://schemas.openxmlformats.org/officeDocument/2006/relationships/hyperlink" Target="https://release-images.clm-rls.ifsalpha.com/116d607a-3d66-4c08-8f60-e452e75a8d91" TargetMode="External"/><Relationship Id="rId420" Type="http://schemas.openxmlformats.org/officeDocument/2006/relationships/hyperlink" Target="https://release-images.clm-rls.ifsalpha.com/ecaeb619-cd60-4bb3-90a8-2ec3be6a173d" TargetMode="External"/><Relationship Id="rId541" Type="http://schemas.openxmlformats.org/officeDocument/2006/relationships/hyperlink" Target="https://release-images.clm-rls.ifsalpha.com/9819f361-9249-4cfd-bf5f-464beed0ea97" TargetMode="External"/><Relationship Id="rId662" Type="http://schemas.openxmlformats.org/officeDocument/2006/relationships/hyperlink" Target="https://release-images.clm-rls.ifsalpha.com/71fce3ef-bfef-4f38-8c72-9940fe00b650" TargetMode="External"/><Relationship Id="rId540" Type="http://schemas.openxmlformats.org/officeDocument/2006/relationships/hyperlink" Target="https://release-images.clm-rls.ifsalpha.com/b3043bd8-8d78-4656-9a47-b0e142071963" TargetMode="External"/><Relationship Id="rId661" Type="http://schemas.openxmlformats.org/officeDocument/2006/relationships/hyperlink" Target="https://colivme.com/coliving/france/rouen/camelot-europe-rouen" TargetMode="External"/><Relationship Id="rId415" Type="http://schemas.openxmlformats.org/officeDocument/2006/relationships/hyperlink" Target="https://release-images.clm-rls.ifsalpha.com/d242ec58-219e-46c1-a952-66dc57c1a2cf" TargetMode="External"/><Relationship Id="rId536" Type="http://schemas.openxmlformats.org/officeDocument/2006/relationships/hyperlink" Target="https://release-images.clm-rls.ifsalpha.com/69029cb1-98bd-4a0b-b4c5-85f7548cb5c5" TargetMode="External"/><Relationship Id="rId657" Type="http://schemas.openxmlformats.org/officeDocument/2006/relationships/hyperlink" Target="https://colivme.com/coliving/france/roanne/camelot-europe-roanne" TargetMode="External"/><Relationship Id="rId414" Type="http://schemas.openxmlformats.org/officeDocument/2006/relationships/hyperlink" Target="https://release-images.clm-rls.ifsalpha.com/a8a574b0-d88d-42b6-9658-3d44602ecb89" TargetMode="External"/><Relationship Id="rId535" Type="http://schemas.openxmlformats.org/officeDocument/2006/relationships/hyperlink" Target="https://release-images.clm-rls.ifsalpha.com/8473f3b5-2800-486d-921f-a4cd89a3f7f9" TargetMode="External"/><Relationship Id="rId656" Type="http://schemas.openxmlformats.org/officeDocument/2006/relationships/hyperlink" Target="https://release-images.clm-rls.ifsalpha.com/b7771e45-630b-410f-a344-003915581afb" TargetMode="External"/><Relationship Id="rId413" Type="http://schemas.openxmlformats.org/officeDocument/2006/relationships/hyperlink" Target="https://release-images.clm-rls.ifsalpha.com/6602409e-d932-447a-ac96-19ad8fd7ff8f" TargetMode="External"/><Relationship Id="rId534" Type="http://schemas.openxmlformats.org/officeDocument/2006/relationships/hyperlink" Target="https://release-images.clm-rls.ifsalpha.com/ae8b352d-de19-4a49-bd28-020f02d2b470" TargetMode="External"/><Relationship Id="rId655" Type="http://schemas.openxmlformats.org/officeDocument/2006/relationships/hyperlink" Target="https://release-images.clm-rls.ifsalpha.com/0fa1d130-f9f4-40d8-ab19-7811576433af" TargetMode="External"/><Relationship Id="rId412" Type="http://schemas.openxmlformats.org/officeDocument/2006/relationships/hyperlink" Target="https://release-images.clm-rls.ifsalpha.com/81a40bd0-8094-446c-9863-a88391708f43" TargetMode="External"/><Relationship Id="rId533" Type="http://schemas.openxmlformats.org/officeDocument/2006/relationships/hyperlink" Target="https://release-images.clm-rls.ifsalpha.com/5db502fa-1ee5-43de-94a6-51d864140016" TargetMode="External"/><Relationship Id="rId654" Type="http://schemas.openxmlformats.org/officeDocument/2006/relationships/hyperlink" Target="https://release-images.clm-rls.ifsalpha.com/21819943-83d6-4aed-97a9-7cbb6ced2a2c" TargetMode="External"/><Relationship Id="rId419" Type="http://schemas.openxmlformats.org/officeDocument/2006/relationships/hyperlink" Target="https://release-images.clm-rls.ifsalpha.com/dfb4d40a-71f9-406a-8158-01ac22e1d594" TargetMode="External"/><Relationship Id="rId418" Type="http://schemas.openxmlformats.org/officeDocument/2006/relationships/hyperlink" Target="https://colivme.com/coliving/france/paris-et-petite-couronne/casa-des-sportifs-perreux-sur-marne" TargetMode="External"/><Relationship Id="rId539" Type="http://schemas.openxmlformats.org/officeDocument/2006/relationships/hyperlink" Target="https://release-images.clm-rls.ifsalpha.com/ad76f05f-bd34-4d78-b252-ac9b72d6917e" TargetMode="External"/><Relationship Id="rId417" Type="http://schemas.openxmlformats.org/officeDocument/2006/relationships/hyperlink" Target="https://release-images.clm-rls.ifsalpha.com/766be57a-eb04-4072-8393-c5b142672ee1" TargetMode="External"/><Relationship Id="rId538" Type="http://schemas.openxmlformats.org/officeDocument/2006/relationships/hyperlink" Target="https://colivme.com/coliving/france/paris-et-petite-couronne/goclands-puteaux" TargetMode="External"/><Relationship Id="rId659" Type="http://schemas.openxmlformats.org/officeDocument/2006/relationships/hyperlink" Target="https://release-images.clm-rls.ifsalpha.com/471c4775-99cc-4a20-9432-c8bdd3768c30" TargetMode="External"/><Relationship Id="rId416" Type="http://schemas.openxmlformats.org/officeDocument/2006/relationships/hyperlink" Target="https://release-images.clm-rls.ifsalpha.com/56d1b224-7ccb-4201-a66a-677607cd53c7" TargetMode="External"/><Relationship Id="rId537" Type="http://schemas.openxmlformats.org/officeDocument/2006/relationships/hyperlink" Target="https://release-images.clm-rls.ifsalpha.com/938b1e23-127a-46f5-ac1c-6e55c87d579c" TargetMode="External"/><Relationship Id="rId658" Type="http://schemas.openxmlformats.org/officeDocument/2006/relationships/hyperlink" Target="https://release-images.clm-rls.ifsalpha.com/af09f1b2-0118-46e0-a2b2-8714fd0a4605" TargetMode="External"/><Relationship Id="rId411" Type="http://schemas.openxmlformats.org/officeDocument/2006/relationships/hyperlink" Target="https://release-images.clm-rls.ifsalpha.com/7cdaa024-c627-4931-857b-3a60b53fa406" TargetMode="External"/><Relationship Id="rId532" Type="http://schemas.openxmlformats.org/officeDocument/2006/relationships/hyperlink" Target="https://colivme.com/coliving/france/paris-et-petite-couronne/colonies-nova" TargetMode="External"/><Relationship Id="rId653" Type="http://schemas.openxmlformats.org/officeDocument/2006/relationships/hyperlink" Target="https://release-images.clm-rls.ifsalpha.com/100a2dda-56ac-4571-8101-be50abb094a7" TargetMode="External"/><Relationship Id="rId410" Type="http://schemas.openxmlformats.org/officeDocument/2006/relationships/hyperlink" Target="https://release-images.clm-rls.ifsalpha.com/2b2a50d9-b990-4650-8823-03203d13597f" TargetMode="External"/><Relationship Id="rId531" Type="http://schemas.openxmlformats.org/officeDocument/2006/relationships/hyperlink" Target="https://release-images.clm-rls.ifsalpha.com/0076ff3e-b222-495e-890f-bbdf5d64d83b" TargetMode="External"/><Relationship Id="rId652" Type="http://schemas.openxmlformats.org/officeDocument/2006/relationships/hyperlink" Target="https://release-images.clm-rls.ifsalpha.com/92a5fbc8-5a90-403e-9bcd-b6c4acd20ed9" TargetMode="External"/><Relationship Id="rId530" Type="http://schemas.openxmlformats.org/officeDocument/2006/relationships/hyperlink" Target="https://release-images.clm-rls.ifsalpha.com/3a7b5fed-5d8c-4a31-acf0-974aefe680ce" TargetMode="External"/><Relationship Id="rId651" Type="http://schemas.openxmlformats.org/officeDocument/2006/relationships/hyperlink" Target="https://release-images.clm-rls.ifsalpha.com/70e3fdf3-674a-47e4-9349-62fb2199cb9e" TargetMode="External"/><Relationship Id="rId650" Type="http://schemas.openxmlformats.org/officeDocument/2006/relationships/hyperlink" Target="https://colivme.com/coliving/france/provence-aix-en-provence/goclands" TargetMode="External"/><Relationship Id="rId206" Type="http://schemas.openxmlformats.org/officeDocument/2006/relationships/hyperlink" Target="https://release-images.clm-rls.ifsalpha.com/00aae6f7-e3c7-4eca-a38f-4cc7c8262965" TargetMode="External"/><Relationship Id="rId327" Type="http://schemas.openxmlformats.org/officeDocument/2006/relationships/hyperlink" Target="https://colivme.com/coliving/france/nantes/eglantine" TargetMode="External"/><Relationship Id="rId448" Type="http://schemas.openxmlformats.org/officeDocument/2006/relationships/hyperlink" Target="https://release-images.clm-rls.ifsalpha.com/ca861120-8362-4575-9f21-fb3987048ef9" TargetMode="External"/><Relationship Id="rId569" Type="http://schemas.openxmlformats.org/officeDocument/2006/relationships/hyperlink" Target="https://release-images.clm-rls.ifsalpha.com/d71f9c8a-ec4c-4b86-8730-106ded7482f9" TargetMode="External"/><Relationship Id="rId205" Type="http://schemas.openxmlformats.org/officeDocument/2006/relationships/hyperlink" Target="https://release-images.clm-rls.ifsalpha.com/faf47a42-a63b-4df5-939f-783cbf283e7f" TargetMode="External"/><Relationship Id="rId326" Type="http://schemas.openxmlformats.org/officeDocument/2006/relationships/hyperlink" Target="https://release-images.clm-rls.ifsalpha.com/2ad24512-2312-49d2-8cd6-acbd4a583490" TargetMode="External"/><Relationship Id="rId447" Type="http://schemas.openxmlformats.org/officeDocument/2006/relationships/hyperlink" Target="https://release-images.clm-rls.ifsalpha.com/4e4ee121-633d-484c-bc6f-32a89ef7a69c" TargetMode="External"/><Relationship Id="rId568" Type="http://schemas.openxmlformats.org/officeDocument/2006/relationships/hyperlink" Target="https://colivme.com/coliving/france/paris-et-petite-couronne/kley-paris-south" TargetMode="External"/><Relationship Id="rId204" Type="http://schemas.openxmlformats.org/officeDocument/2006/relationships/hyperlink" Target="https://release-images.clm-rls.ifsalpha.com/58662aba-ad40-401d-aad5-9aea97e6546e" TargetMode="External"/><Relationship Id="rId325" Type="http://schemas.openxmlformats.org/officeDocument/2006/relationships/hyperlink" Target="https://release-images.clm-rls.ifsalpha.com/0b6213e1-3df9-4667-a980-edb9dfac937c" TargetMode="External"/><Relationship Id="rId446" Type="http://schemas.openxmlformats.org/officeDocument/2006/relationships/hyperlink" Target="https://release-images.clm-rls.ifsalpha.com/7efc55ea-d1d4-4096-a9ca-6458c9b926ff" TargetMode="External"/><Relationship Id="rId567" Type="http://schemas.openxmlformats.org/officeDocument/2006/relationships/hyperlink" Target="https://release-images.clm-rls.ifsalpha.com/70e765f8-abb3-4ef4-b24d-59e7455f64f9" TargetMode="External"/><Relationship Id="rId688" Type="http://schemas.openxmlformats.org/officeDocument/2006/relationships/drawing" Target="../drawings/drawing2.xml"/><Relationship Id="rId203" Type="http://schemas.openxmlformats.org/officeDocument/2006/relationships/hyperlink" Target="https://release-images.clm-rls.ifsalpha.com/1daaed53-cb98-4bdc-ba9d-c58582dc2ef9" TargetMode="External"/><Relationship Id="rId324" Type="http://schemas.openxmlformats.org/officeDocument/2006/relationships/hyperlink" Target="https://release-images.clm-rls.ifsalpha.com/72ab42cb-d570-4d65-b989-cd4aa9b6e126" TargetMode="External"/><Relationship Id="rId445" Type="http://schemas.openxmlformats.org/officeDocument/2006/relationships/hyperlink" Target="https://colivme.com/coliving/france/paris-et-petite-couronne/casa-verte-saint-maur" TargetMode="External"/><Relationship Id="rId566" Type="http://schemas.openxmlformats.org/officeDocument/2006/relationships/hyperlink" Target="https://release-images.clm-rls.ifsalpha.com/9b1becbc-0eaa-4a3c-b8d8-e58d67f9232f" TargetMode="External"/><Relationship Id="rId687" Type="http://schemas.openxmlformats.org/officeDocument/2006/relationships/hyperlink" Target="https://release-images.clm-rls.ifsalpha.com/6158c452-3093-45b6-979a-3d8a51310df5" TargetMode="External"/><Relationship Id="rId209" Type="http://schemas.openxmlformats.org/officeDocument/2006/relationships/hyperlink" Target="https://release-images.clm-rls.ifsalpha.com/da1524a6-43c4-4a78-a3c9-fb529807c0d0" TargetMode="External"/><Relationship Id="rId208" Type="http://schemas.openxmlformats.org/officeDocument/2006/relationships/hyperlink" Target="https://release-images.clm-rls.ifsalpha.com/2be88c85-2cf5-423d-bdf6-887c371629b2" TargetMode="External"/><Relationship Id="rId329" Type="http://schemas.openxmlformats.org/officeDocument/2006/relationships/hyperlink" Target="https://release-images.clm-rls.ifsalpha.com/1920ade8-aa53-4d6e-a384-756edc1d8ec3" TargetMode="External"/><Relationship Id="rId207" Type="http://schemas.openxmlformats.org/officeDocument/2006/relationships/hyperlink" Target="https://colivme.com/coliving/france/lille/le-consulat" TargetMode="External"/><Relationship Id="rId328" Type="http://schemas.openxmlformats.org/officeDocument/2006/relationships/hyperlink" Target="https://release-images.clm-rls.ifsalpha.com/1a9d5a34-d4db-4c47-935a-bee737111aec" TargetMode="External"/><Relationship Id="rId449" Type="http://schemas.openxmlformats.org/officeDocument/2006/relationships/hyperlink" Target="https://release-images.clm-rls.ifsalpha.com/db3a2d89-0a88-43f2-9a01-dc9242a6e59a" TargetMode="External"/><Relationship Id="rId440" Type="http://schemas.openxmlformats.org/officeDocument/2006/relationships/hyperlink" Target="https://release-images.clm-rls.ifsalpha.com/6e531d6a-e16b-4bce-8d90-3839e45de463" TargetMode="External"/><Relationship Id="rId561" Type="http://schemas.openxmlformats.org/officeDocument/2006/relationships/hyperlink" Target="https://release-images.clm-rls.ifsalpha.com/85990a94-347d-4c66-ad6a-3929d5699acc" TargetMode="External"/><Relationship Id="rId682" Type="http://schemas.openxmlformats.org/officeDocument/2006/relationships/hyperlink" Target="https://colivme.com/coliving/france/toulouse/l-alexandrin" TargetMode="External"/><Relationship Id="rId560" Type="http://schemas.openxmlformats.org/officeDocument/2006/relationships/hyperlink" Target="https://release-images.clm-rls.ifsalpha.com/ec0240bb-581e-4dbb-b11e-3758356a72c8" TargetMode="External"/><Relationship Id="rId681" Type="http://schemas.openxmlformats.org/officeDocument/2006/relationships/hyperlink" Target="https://release-images.clm-rls.ifsalpha.com/2296a38e-87ea-4741-8f5a-7d178a014847" TargetMode="External"/><Relationship Id="rId680" Type="http://schemas.openxmlformats.org/officeDocument/2006/relationships/hyperlink" Target="https://release-images.clm-rls.ifsalpha.com/0dd85e3f-6dfc-4c00-ab99-a2d54ac4377a" TargetMode="External"/><Relationship Id="rId202" Type="http://schemas.openxmlformats.org/officeDocument/2006/relationships/hyperlink" Target="https://release-images.clm-rls.ifsalpha.com/8e17ef16-552e-487e-8813-fd22e4c61625" TargetMode="External"/><Relationship Id="rId323" Type="http://schemas.openxmlformats.org/officeDocument/2006/relationships/hyperlink" Target="https://release-images.clm-rls.ifsalpha.com/e4de6af0-6221-4bf8-af34-66f9ce43f230" TargetMode="External"/><Relationship Id="rId444" Type="http://schemas.openxmlformats.org/officeDocument/2006/relationships/hyperlink" Target="https://release-images.clm-rls.ifsalpha.com/8a337df1-eba3-48fd-b69d-dbdf1c317c61" TargetMode="External"/><Relationship Id="rId565" Type="http://schemas.openxmlformats.org/officeDocument/2006/relationships/hyperlink" Target="https://release-images.clm-rls.ifsalpha.com/ac0c43cf-af2b-47c7-b2aa-7e2d6f22d68c" TargetMode="External"/><Relationship Id="rId686" Type="http://schemas.openxmlformats.org/officeDocument/2006/relationships/hyperlink" Target="https://release-images.clm-rls.ifsalpha.com/23a90d8d-d9d3-43b8-9dfc-c7876fb7c8c9" TargetMode="External"/><Relationship Id="rId201" Type="http://schemas.openxmlformats.org/officeDocument/2006/relationships/hyperlink" Target="https://colivme.com/coliving/france/lille/ivynest-lomme" TargetMode="External"/><Relationship Id="rId322" Type="http://schemas.openxmlformats.org/officeDocument/2006/relationships/hyperlink" Target="https://release-images.clm-rls.ifsalpha.com/32ffc40f-98d5-4311-a49f-d4e0e293c699" TargetMode="External"/><Relationship Id="rId443" Type="http://schemas.openxmlformats.org/officeDocument/2006/relationships/hyperlink" Target="https://release-images.clm-rls.ifsalpha.com/3e9e567e-8a3b-4f01-9831-a4ec2475a0af" TargetMode="External"/><Relationship Id="rId564" Type="http://schemas.openxmlformats.org/officeDocument/2006/relationships/hyperlink" Target="https://release-images.clm-rls.ifsalpha.com/9e9a1ffc-14cc-480f-8357-89b3df03b7d8" TargetMode="External"/><Relationship Id="rId685" Type="http://schemas.openxmlformats.org/officeDocument/2006/relationships/hyperlink" Target="https://release-images.clm-rls.ifsalpha.com/4302cef8-f356-4cf7-bd0b-5ce5a5d9827c" TargetMode="External"/><Relationship Id="rId200" Type="http://schemas.openxmlformats.org/officeDocument/2006/relationships/hyperlink" Target="https://release-images.clm-rls.ifsalpha.com/8754b68c-38f6-4a7e-be48-f53d33049922" TargetMode="External"/><Relationship Id="rId321" Type="http://schemas.openxmlformats.org/officeDocument/2006/relationships/hyperlink" Target="https://colivme.com/coliving/france/nantes/coresidence-sevre" TargetMode="External"/><Relationship Id="rId442" Type="http://schemas.openxmlformats.org/officeDocument/2006/relationships/hyperlink" Target="https://release-images.clm-rls.ifsalpha.com/e15cb082-3534-4268-9019-3d802743f406" TargetMode="External"/><Relationship Id="rId563" Type="http://schemas.openxmlformats.org/officeDocument/2006/relationships/hyperlink" Target="https://release-images.clm-rls.ifsalpha.com/4e3e3d61-dc63-4e43-bb27-2befa930e23b" TargetMode="External"/><Relationship Id="rId684" Type="http://schemas.openxmlformats.org/officeDocument/2006/relationships/hyperlink" Target="https://release-images.clm-rls.ifsalpha.com/e00bf443-5d5b-4090-a1cd-f356c5d0cbd1" TargetMode="External"/><Relationship Id="rId320" Type="http://schemas.openxmlformats.org/officeDocument/2006/relationships/hyperlink" Target="https://release-images.clm-rls.ifsalpha.com/deba07d1-b52a-4e49-8c6c-ec7aaac77384" TargetMode="External"/><Relationship Id="rId441" Type="http://schemas.openxmlformats.org/officeDocument/2006/relationships/hyperlink" Target="https://release-images.clm-rls.ifsalpha.com/c4f4970e-1540-4d69-8d99-228e1e5ef699" TargetMode="External"/><Relationship Id="rId562" Type="http://schemas.openxmlformats.org/officeDocument/2006/relationships/hyperlink" Target="https://release-images.clm-rls.ifsalpha.com/71f9749c-d528-44e0-ba42-1a7da4aa2f8d" TargetMode="External"/><Relationship Id="rId683" Type="http://schemas.openxmlformats.org/officeDocument/2006/relationships/hyperlink" Target="https://release-images.clm-rls.ifsalpha.com/0f5ee2be-66a7-4570-8f57-70cd3cf8418e" TargetMode="External"/><Relationship Id="rId316" Type="http://schemas.openxmlformats.org/officeDocument/2006/relationships/hyperlink" Target="https://release-images.clm-rls.ifsalpha.com/e304eeee-7941-4f39-b030-a3c5bb258685" TargetMode="External"/><Relationship Id="rId437" Type="http://schemas.openxmlformats.org/officeDocument/2006/relationships/hyperlink" Target="https://release-images.clm-rls.ifsalpha.com/0bc46a3f-2f3c-4db0-9593-01c3aa8f39f9" TargetMode="External"/><Relationship Id="rId558" Type="http://schemas.openxmlformats.org/officeDocument/2006/relationships/hyperlink" Target="https://release-images.clm-rls.ifsalpha.com/4aff47e4-b4f7-497e-bbb2-4d0195718800" TargetMode="External"/><Relationship Id="rId679" Type="http://schemas.openxmlformats.org/officeDocument/2006/relationships/hyperlink" Target="https://release-images.clm-rls.ifsalpha.com/fb766e7c-437f-4af0-813f-55a432c9e8f4" TargetMode="External"/><Relationship Id="rId315" Type="http://schemas.openxmlformats.org/officeDocument/2006/relationships/hyperlink" Target="https://colivme.com/coliving/france/nantes/colivys-nantes" TargetMode="External"/><Relationship Id="rId436" Type="http://schemas.openxmlformats.org/officeDocument/2006/relationships/hyperlink" Target="https://colivme.com/coliving/france/paris-et-petite-couronne/casa-verte-creteil" TargetMode="External"/><Relationship Id="rId557" Type="http://schemas.openxmlformats.org/officeDocument/2006/relationships/hyperlink" Target="https://colivme.com/coliving/france/paris-et-petite-couronne/kley-paris-gentilly" TargetMode="External"/><Relationship Id="rId678" Type="http://schemas.openxmlformats.org/officeDocument/2006/relationships/hyperlink" Target="https://release-images.clm-rls.ifsalpha.com/9a759a63-c585-47f3-bb49-4204d70439ee" TargetMode="External"/><Relationship Id="rId314" Type="http://schemas.openxmlformats.org/officeDocument/2006/relationships/hyperlink" Target="https://release-images.clm-rls.ifsalpha.com/7c5390a7-508e-4c9b-aac3-745e154dff1e" TargetMode="External"/><Relationship Id="rId435" Type="http://schemas.openxmlformats.org/officeDocument/2006/relationships/hyperlink" Target="https://release-images.clm-rls.ifsalpha.com/6a84bd4d-a0c3-40eb-83bc-d899aae506f3" TargetMode="External"/><Relationship Id="rId556" Type="http://schemas.openxmlformats.org/officeDocument/2006/relationships/hyperlink" Target="https://release-images.clm-rls.ifsalpha.com/9a0c7431-0c89-407a-a9a5-62f5713656d4" TargetMode="External"/><Relationship Id="rId677" Type="http://schemas.openxmlformats.org/officeDocument/2006/relationships/hyperlink" Target="https://colivme.com/coliving/france/toulouse/colivys-toulouse" TargetMode="External"/><Relationship Id="rId313" Type="http://schemas.openxmlformats.org/officeDocument/2006/relationships/hyperlink" Target="https://release-images.clm-rls.ifsalpha.com/567a1dbb-55f7-41f8-a678-697673e40fe6" TargetMode="External"/><Relationship Id="rId434" Type="http://schemas.openxmlformats.org/officeDocument/2006/relationships/hyperlink" Target="https://release-images.clm-rls.ifsalpha.com/560a8f34-55ee-4c05-8988-a81a9e6f5251" TargetMode="External"/><Relationship Id="rId555" Type="http://schemas.openxmlformats.org/officeDocument/2006/relationships/hyperlink" Target="https://release-images.clm-rls.ifsalpha.com/5084c6c9-dda0-4906-be7d-f565c252bb4f" TargetMode="External"/><Relationship Id="rId676" Type="http://schemas.openxmlformats.org/officeDocument/2006/relationships/hyperlink" Target="https://release-images.clm-rls.ifsalpha.com/131eb0b3-6d35-4f6d-9865-17337a3f4484" TargetMode="External"/><Relationship Id="rId319" Type="http://schemas.openxmlformats.org/officeDocument/2006/relationships/hyperlink" Target="https://release-images.clm-rls.ifsalpha.com/9b4183c5-9d2a-449f-bc5e-833072d1a083" TargetMode="External"/><Relationship Id="rId318" Type="http://schemas.openxmlformats.org/officeDocument/2006/relationships/hyperlink" Target="https://release-images.clm-rls.ifsalpha.com/028c52e4-3047-441f-9971-2f30b18b4af9" TargetMode="External"/><Relationship Id="rId439" Type="http://schemas.openxmlformats.org/officeDocument/2006/relationships/hyperlink" Target="https://release-images.clm-rls.ifsalpha.com/e074c992-5df8-4c69-b21c-c33751b131ee" TargetMode="External"/><Relationship Id="rId317" Type="http://schemas.openxmlformats.org/officeDocument/2006/relationships/hyperlink" Target="https://release-images.clm-rls.ifsalpha.com/5f4a847d-aa2d-4570-be68-2dffd449b823" TargetMode="External"/><Relationship Id="rId438" Type="http://schemas.openxmlformats.org/officeDocument/2006/relationships/hyperlink" Target="https://release-images.clm-rls.ifsalpha.com/0f709811-b3d6-41b1-937c-20836b060a5a" TargetMode="External"/><Relationship Id="rId559" Type="http://schemas.openxmlformats.org/officeDocument/2006/relationships/hyperlink" Target="https://release-images.clm-rls.ifsalpha.com/93cac20f-267d-485c-9356-a797659924fe" TargetMode="External"/><Relationship Id="rId550" Type="http://schemas.openxmlformats.org/officeDocument/2006/relationships/hyperlink" Target="https://release-images.clm-rls.ifsalpha.com/a7a8804f-e1b6-4794-87c5-c21f382b85a2" TargetMode="External"/><Relationship Id="rId671" Type="http://schemas.openxmlformats.org/officeDocument/2006/relationships/hyperlink" Target="https://release-images.clm-rls.ifsalpha.com/84dda461-7d5c-4088-9905-faa476d13e5c" TargetMode="External"/><Relationship Id="rId670" Type="http://schemas.openxmlformats.org/officeDocument/2006/relationships/hyperlink" Target="https://release-images.clm-rls.ifsalpha.com/d064b5e3-3a9f-4e0b-bccd-500b0c534a89" TargetMode="External"/><Relationship Id="rId312" Type="http://schemas.openxmlformats.org/officeDocument/2006/relationships/hyperlink" Target="https://release-images.clm-rls.ifsalpha.com/9e041e2a-4d7c-4fe4-a97d-eae78bd9abe9" TargetMode="External"/><Relationship Id="rId433" Type="http://schemas.openxmlformats.org/officeDocument/2006/relationships/hyperlink" Target="https://release-images.clm-rls.ifsalpha.com/67f88c86-2c8e-4753-a399-434f8468d196" TargetMode="External"/><Relationship Id="rId554" Type="http://schemas.openxmlformats.org/officeDocument/2006/relationships/hyperlink" Target="https://release-images.clm-rls.ifsalpha.com/a6772b29-2744-43c4-8ad6-2d603d8a52ce" TargetMode="External"/><Relationship Id="rId675" Type="http://schemas.openxmlformats.org/officeDocument/2006/relationships/hyperlink" Target="https://release-images.clm-rls.ifsalpha.com/43729a10-df32-4266-9034-540fb2bc5fd9" TargetMode="External"/><Relationship Id="rId311" Type="http://schemas.openxmlformats.org/officeDocument/2006/relationships/hyperlink" Target="https://release-images.clm-rls.ifsalpha.com/2fe80278-8e4d-4f00-93fa-b7b3dcc02e56" TargetMode="External"/><Relationship Id="rId432" Type="http://schemas.openxmlformats.org/officeDocument/2006/relationships/hyperlink" Target="https://release-images.clm-rls.ifsalpha.com/519617c5-4c79-467d-89fa-72f69570118b" TargetMode="External"/><Relationship Id="rId553" Type="http://schemas.openxmlformats.org/officeDocument/2006/relationships/hyperlink" Target="https://release-images.clm-rls.ifsalpha.com/de64ad1e-fcb0-4149-aa87-869beb390434" TargetMode="External"/><Relationship Id="rId674" Type="http://schemas.openxmlformats.org/officeDocument/2006/relationships/hyperlink" Target="https://release-images.clm-rls.ifsalpha.com/a5a70e52-0a2f-4ee6-b189-35d8df868bd1" TargetMode="External"/><Relationship Id="rId310" Type="http://schemas.openxmlformats.org/officeDocument/2006/relationships/hyperlink" Target="https://release-images.clm-rls.ifsalpha.com/ccff2466-fcfb-42d5-9307-82e4a6d8d581" TargetMode="External"/><Relationship Id="rId431" Type="http://schemas.openxmlformats.org/officeDocument/2006/relationships/hyperlink" Target="https://release-images.clm-rls.ifsalpha.com/83a2142c-3339-4c04-916e-91e4e63754c1" TargetMode="External"/><Relationship Id="rId552" Type="http://schemas.openxmlformats.org/officeDocument/2006/relationships/hyperlink" Target="https://release-images.clm-rls.ifsalpha.com/0201062e-90df-4eb3-b084-eb36dc9464a5" TargetMode="External"/><Relationship Id="rId673" Type="http://schemas.openxmlformats.org/officeDocument/2006/relationships/hyperlink" Target="https://release-images.clm-rls.ifsalpha.com/5c4dce8a-2080-424e-babc-9b770e9e230e" TargetMode="External"/><Relationship Id="rId430" Type="http://schemas.openxmlformats.org/officeDocument/2006/relationships/hyperlink" Target="https://release-images.clm-rls.ifsalpha.com/85c6b8bb-6ea4-40d1-82fd-9e5b8e67a4b9" TargetMode="External"/><Relationship Id="rId551" Type="http://schemas.openxmlformats.org/officeDocument/2006/relationships/hyperlink" Target="https://release-images.clm-rls.ifsalpha.com/526a07fd-91da-43e4-96ca-ceff691db199" TargetMode="External"/><Relationship Id="rId672" Type="http://schemas.openxmlformats.org/officeDocument/2006/relationships/hyperlink" Target="https://release-images.clm-rls.ifsalpha.com/5187a3aa-4a28-4c0e-b037-72f38e77b5ba" TargetMode="Externa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4.43" defaultRowHeight="15.75"/>
  <cols>
    <col customWidth="1" min="1" max="1" width="15.86"/>
    <col customWidth="1" min="11" max="11" width="9.57"/>
    <col customWidth="1" min="24" max="24" width="17.71"/>
  </cols>
  <sheetData>
    <row r="1">
      <c r="A1" s="1" t="str">
        <f>Spaces!A1</f>
        <v>name</v>
      </c>
      <c r="B1" s="1" t="str">
        <f>Spaces!B1</f>
        <v>summary.description</v>
      </c>
      <c r="C1" s="1" t="str">
        <f>Spaces!C1</f>
        <v>address.addressLine</v>
      </c>
      <c r="D1" s="1" t="str">
        <f>Spaces!D1</f>
        <v>address.city</v>
      </c>
      <c r="E1" s="1" t="str">
        <f>Spaces!E1</f>
        <v>address.country</v>
      </c>
      <c r="F1" s="1" t="str">
        <f>Spaces!F1</f>
        <v>address.zipCode</v>
      </c>
      <c r="G1" s="1" t="str">
        <f>Spaces!G1</f>
        <v>location.lat</v>
      </c>
      <c r="H1" s="1" t="str">
        <f>Spaces!H1</f>
        <v>location.lng</v>
      </c>
      <c r="I1" s="1" t="str">
        <f>Spaces!I1</f>
        <v>minAvailable</v>
      </c>
      <c r="J1" s="1" t="str">
        <f>Spaces!J1</f>
        <v>url</v>
      </c>
      <c r="K1" s="1" t="str">
        <f>Spaces!K1</f>
        <v>numberOfRooms</v>
      </c>
      <c r="L1" s="1" t="str">
        <f>Spaces!L1</f>
        <v>image</v>
      </c>
      <c r="M1" s="1" t="str">
        <f>Spaces!M1</f>
        <v>rooms...</v>
      </c>
      <c r="N1" s="1" t="str">
        <f>Spaces!N1</f>
        <v>sharedArea 1</v>
      </c>
      <c r="O1" s="1" t="str">
        <f>Spaces!O1</f>
        <v>sharedArea 2</v>
      </c>
      <c r="P1" s="1" t="str">
        <f>Spaces!P1</f>
        <v>sharedArea 3</v>
      </c>
      <c r="Q1" s="1" t="str">
        <f>Spaces!Q1</f>
        <v>sharedArea 4</v>
      </c>
      <c r="R1" s="1" t="str">
        <f>Spaces!R1</f>
        <v>sharedArea 5</v>
      </c>
      <c r="S1" s="1" t="str">
        <f>Spaces!S1</f>
        <v>activity 1</v>
      </c>
      <c r="T1" s="1" t="str">
        <f>Spaces!T1</f>
        <v>activity 2</v>
      </c>
      <c r="U1" s="1" t="str">
        <f>Spaces!U1</f>
        <v>activity 3</v>
      </c>
      <c r="V1" s="2" t="s">
        <v>0</v>
      </c>
      <c r="W1" s="2" t="s">
        <v>1</v>
      </c>
      <c r="X1" s="2" t="s">
        <v>2</v>
      </c>
      <c r="Y1" s="2" t="s">
        <v>3</v>
      </c>
      <c r="Z1" s="2" t="s">
        <v>4</v>
      </c>
      <c r="AA1" s="3"/>
      <c r="AB1" s="3"/>
      <c r="AC1" s="3"/>
      <c r="AD1" s="3"/>
      <c r="AE1" s="3"/>
      <c r="AF1" s="3"/>
      <c r="AG1" s="3"/>
    </row>
    <row r="2">
      <c r="A2" s="1" t="str">
        <f>Spaces!A2</f>
        <v>Camelot Europe Anglet</v>
      </c>
      <c r="B2" s="1" t="str">
        <f>Spaces!B2</f>
        <v>Camelot Europe vous propose dans une résidence sécurisée, plusieurs chambres privatives de 18 à 35m², réparties dans différents bâtiments de bureaux et maisons basques.
Profitez du concept de Coliving : Vivez à plusieurs dans des bâtiments au cœur d'Anglet à partir de 215€/mois CC.
Nous acceptons les personnes justifiant d’une activité professionnelle au sein de la région ou étudiant ayant un garant. 
</v>
      </c>
      <c r="C2" s="1" t="str">
        <f>Spaces!C2</f>
        <v>3/11 promenade du prince impérial</v>
      </c>
      <c r="D2" s="1" t="str">
        <f>Spaces!D2</f>
        <v>Anglet</v>
      </c>
      <c r="E2" s="1" t="str">
        <f>Spaces!E2</f>
        <v>France</v>
      </c>
      <c r="F2" s="1" t="str">
        <f>Spaces!F2</f>
        <v>64600</v>
      </c>
      <c r="G2" s="1">
        <f>Spaces!G2</f>
        <v>43.5205474</v>
      </c>
      <c r="H2" s="1">
        <f>Spaces!H2</f>
        <v>-1.4975524</v>
      </c>
      <c r="I2" s="1" t="str">
        <f>Spaces!I2</f>
        <v/>
      </c>
      <c r="J2" s="4" t="str">
        <f>Spaces!J2</f>
        <v>https://colivme.com/coliving/france/anglet/camelot-europe-anglet</v>
      </c>
      <c r="K2" s="1">
        <f>Spaces!K2</f>
        <v>19</v>
      </c>
      <c r="L2" s="4" t="str">
        <f>Spaces!L2</f>
        <v>https://release-images.clm-rls.ifsalpha.com/4255dbd5-7a9f-4eab-9c10-1bc993daed71</v>
      </c>
      <c r="M2" s="4" t="str">
        <f>Spaces!M2</f>
        <v>https://release-images.clm-rls.ifsalpha.com/3f5e904c-4b91-41f5-bf08-1d108bb6e82c</v>
      </c>
      <c r="N2" s="4" t="str">
        <f>Spaces!N2</f>
        <v>https://release-images.clm-rls.ifsalpha.com/c4535e56-d7b5-483e-82fa-3286b2b351f0</v>
      </c>
      <c r="O2" s="1" t="str">
        <f>Spaces!O2</f>
        <v/>
      </c>
      <c r="P2" s="1" t="str">
        <f>Spaces!P2</f>
        <v/>
      </c>
      <c r="Q2" s="1" t="str">
        <f>Spaces!Q2</f>
        <v/>
      </c>
      <c r="R2" s="1" t="str">
        <f>Spaces!R2</f>
        <v/>
      </c>
      <c r="S2" s="1" t="str">
        <f>Spaces!S2</f>
        <v/>
      </c>
      <c r="T2" s="1" t="str">
        <f>Spaces!T2</f>
        <v/>
      </c>
      <c r="U2" s="1" t="str">
        <f>Spaces!U2</f>
        <v/>
      </c>
      <c r="V2" s="1" t="str">
        <f t="shared" ref="V2:V998" si="1">IF(A3&lt;&gt;"","chambre","")</f>
        <v>chambre</v>
      </c>
      <c r="W2" s="5" t="str">
        <f t="shared" ref="W2:W998" si="2">IF(A3&lt;&gt;"","contact@colivme.com","")</f>
        <v>contact@colivme.com</v>
      </c>
      <c r="X2" s="5" t="str">
        <f t="shared" ref="X2:X998" si="3">IF(B3&lt;&gt;"","+33(0)182886991","")</f>
        <v>+33(0)182886991</v>
      </c>
      <c r="Y2" s="5" t="str">
        <f t="shared" ref="Y2:Y998" si="4">IF(C3&lt;&gt;"","meublé","")</f>
        <v>meublé</v>
      </c>
      <c r="Z2" s="5" t="str">
        <f t="shared" ref="Z2:Z998" si="5">IFS(A2="","",I2="","non disponible",I2&lt;&gt;"","disponible")</f>
        <v>non disponible</v>
      </c>
    </row>
    <row r="3">
      <c r="A3" s="1" t="str">
        <f>Spaces!A3</f>
        <v>Domaine de Cortenzo</v>
      </c>
      <c r="B3" s="1" t="str">
        <f>Spaces!B3</f>
        <v>Disponibilité de mi-septembre à mi-Avril
Nous sommes dans le magnifique Parc Naturel Régional des Monts d’Ardèche et je vous emmène près d’Aubenas. Vous serez probablement impressionnés en arrivant au Domaine de Cortenzo. D’abord par la proximité de la rivière rugissante au fond du parc et par la majestueuse maison de maître des propriétaires. Le Domaine vous propose 5 gîtes installés dans une ancienne filature de soie du 18ème siècle typique de l’Ardèche. Parfaitement équipés, ils accueillent les familles de 2 à 8 personnes pour une capacité totale de 32 personnes. D’abord la casita pour 2 à 3 pers (1 chambre), puis la Fenière pour 4 à 5 pers (2 chambres), la pergola pour 6 pers (3 chambres), la magnanerie pour 6/8 (4 chambres) et la filature pour 7 (3 chambres). Vous pourrez profiter de la piscine, du parc de 6000 m2 et de la rivière propice à la baignade et à la pêche à la mouche. Chose rare, les animaux sont les bienvenus, alors n’hésitez pas à amener votre compagnon à 4 pattes. 
</v>
      </c>
      <c r="C3" s="1" t="str">
        <f>Spaces!C3</f>
        <v>215 chemin de la passerelle, quartier bayzan</v>
      </c>
      <c r="D3" s="1" t="str">
        <f>Spaces!D3</f>
        <v>Pont de labeaume</v>
      </c>
      <c r="E3" s="1" t="str">
        <f>Spaces!E3</f>
        <v>france</v>
      </c>
      <c r="F3" s="1" t="str">
        <f>Spaces!F3</f>
        <v>07380</v>
      </c>
      <c r="G3" s="1">
        <f>Spaces!G3</f>
        <v>44.658135</v>
      </c>
      <c r="H3" s="1">
        <f>Spaces!H3</f>
        <v>4.304795</v>
      </c>
      <c r="I3" s="1">
        <f>Spaces!I3</f>
        <v>350</v>
      </c>
      <c r="J3" s="4" t="str">
        <f>Spaces!J3</f>
        <v>https://colivme.com/coliving/france/ardeche/domaine-de-cortenzo</v>
      </c>
      <c r="K3" s="1">
        <f>Spaces!K3</f>
        <v>8</v>
      </c>
      <c r="L3" s="4" t="str">
        <f>Spaces!L3</f>
        <v>https://release-images.clm-rls.ifsalpha.com/cdc93401-55fa-4db3-aa53-86888b233256</v>
      </c>
      <c r="M3" s="4" t="str">
        <f>Spaces!M3</f>
        <v>https://release-images.clm-rls.ifsalpha.com/b7f1a9eb-bcbc-4261-8c98-cfb44c0fb899</v>
      </c>
      <c r="N3" s="4" t="str">
        <f>Spaces!N3</f>
        <v>https://release-images.clm-rls.ifsalpha.com/613e2f7d-aeaa-4ff6-a656-5d054f249c24</v>
      </c>
      <c r="O3" s="4" t="str">
        <f>Spaces!O3</f>
        <v>https://release-images.clm-rls.ifsalpha.com/aeab1ef6-bc54-45d1-b2d3-04c4b810b641</v>
      </c>
      <c r="P3" s="1" t="str">
        <f>Spaces!P3</f>
        <v/>
      </c>
      <c r="Q3" s="1" t="str">
        <f>Spaces!Q3</f>
        <v/>
      </c>
      <c r="R3" s="1" t="str">
        <f>Spaces!R3</f>
        <v/>
      </c>
      <c r="S3" s="4" t="str">
        <f>Spaces!S3</f>
        <v>https://release-images.clm-rls.ifsalpha.com/3b46634a-a219-4c78-bf01-0890f645f879</v>
      </c>
      <c r="T3" s="1" t="str">
        <f>Spaces!T3</f>
        <v/>
      </c>
      <c r="U3" s="1" t="str">
        <f>Spaces!U3</f>
        <v/>
      </c>
      <c r="V3" s="1" t="str">
        <f t="shared" si="1"/>
        <v>chambre</v>
      </c>
      <c r="W3" s="5" t="str">
        <f t="shared" si="2"/>
        <v>contact@colivme.com</v>
      </c>
      <c r="X3" s="5" t="str">
        <f t="shared" si="3"/>
        <v>+33(0)182886991</v>
      </c>
      <c r="Y3" s="5" t="str">
        <f t="shared" si="4"/>
        <v>meublé</v>
      </c>
      <c r="Z3" s="5" t="str">
        <f t="shared" si="5"/>
        <v>disponible</v>
      </c>
    </row>
    <row r="4">
      <c r="A4" s="1" t="str">
        <f>Spaces!A4</f>
        <v>La Manufacture</v>
      </c>
      <c r="B4" s="1" t="str">
        <f>Spaces!B4</f>
        <v>Disponibilité de mi-septembre à mi-Avril
La Manufacture est une ancienne usine de soie réhabilitée dans les années 2000 en lieu de résidence.
Aujourd'hui ouverte aux digital nomads/indépendants et leurs familles désireux de se mettre en retrait de la vie urbaine et de pouvoir vivre en petite communauté pour construire leurs projets dans des conditions optimales.
Jonchée au coeur du Parc des Mont d'Ardèche tout près du village d'Antraigues sur Volane avec ses commodités et ses petits producteurs. Lieu inspirant et paisible ou règne la sérénité et le bien-être</v>
      </c>
      <c r="C4" s="1" t="str">
        <f>Spaces!C4</f>
        <v>Le Raccourci</v>
      </c>
      <c r="D4" s="1" t="str">
        <f>Spaces!D4</f>
        <v>Antraigues sur Volane</v>
      </c>
      <c r="E4" s="1" t="str">
        <f>Spaces!E4</f>
        <v>France</v>
      </c>
      <c r="F4" s="1" t="str">
        <f>Spaces!F4</f>
        <v>07600</v>
      </c>
      <c r="G4" s="1">
        <f>Spaces!G4</f>
        <v>44.7104832</v>
      </c>
      <c r="H4" s="1">
        <f>Spaces!H4</f>
        <v>4.3625773</v>
      </c>
      <c r="I4" s="1">
        <f>Spaces!I4</f>
        <v>740</v>
      </c>
      <c r="J4" s="4" t="str">
        <f>Spaces!J4</f>
        <v>https://colivme.com/coliving/france/ardeche/la-manufacture</v>
      </c>
      <c r="K4" s="1">
        <f>Spaces!K4</f>
        <v>18</v>
      </c>
      <c r="L4" s="4" t="str">
        <f>Spaces!L4</f>
        <v>https://release-images.clm-rls.ifsalpha.com/45256397-0488-4794-9cb5-2b9e4ab8bf44</v>
      </c>
      <c r="M4" s="4" t="str">
        <f>Spaces!M4</f>
        <v>https://release-images.clm-rls.ifsalpha.com/658bad42-eecc-4645-a257-cacfbfa33f22</v>
      </c>
      <c r="N4" s="4" t="str">
        <f>Spaces!N4</f>
        <v>https://release-images.clm-rls.ifsalpha.com/b46893bf-0293-4fa1-bc3a-7c6a0f859bbb</v>
      </c>
      <c r="O4" s="4" t="str">
        <f>Spaces!O4</f>
        <v>https://release-images.clm-rls.ifsalpha.com/2d59aa67-ae80-4e4f-9720-164c066d6503</v>
      </c>
      <c r="P4" s="4" t="str">
        <f>Spaces!P4</f>
        <v>https://release-images.clm-rls.ifsalpha.com/eefb6359-ee83-42ab-b906-a6ad1e6b370d</v>
      </c>
      <c r="Q4" s="1" t="str">
        <f>Spaces!Q4</f>
        <v/>
      </c>
      <c r="R4" s="1" t="str">
        <f>Spaces!R4</f>
        <v/>
      </c>
      <c r="S4" s="4" t="str">
        <f>Spaces!S4</f>
        <v>https://release-images.clm-rls.ifsalpha.com/67ca6501-6fcf-43e9-9afc-e546baa811cc</v>
      </c>
      <c r="T4" s="1" t="str">
        <f>Spaces!T4</f>
        <v/>
      </c>
      <c r="U4" s="1" t="str">
        <f>Spaces!U4</f>
        <v/>
      </c>
      <c r="V4" s="1" t="str">
        <f t="shared" si="1"/>
        <v>chambre</v>
      </c>
      <c r="W4" s="5" t="str">
        <f t="shared" si="2"/>
        <v>contact@colivme.com</v>
      </c>
      <c r="X4" s="5" t="str">
        <f t="shared" si="3"/>
        <v>+33(0)182886991</v>
      </c>
      <c r="Y4" s="5" t="str">
        <f t="shared" si="4"/>
        <v>meublé</v>
      </c>
      <c r="Z4" s="5" t="str">
        <f t="shared" si="5"/>
        <v>disponible</v>
      </c>
    </row>
    <row r="5">
      <c r="A5" s="1" t="str">
        <f>Spaces!A5</f>
        <v>LES STELLES</v>
      </c>
      <c r="B5" s="1" t="str">
        <f>Spaces!B5</f>
        <v>Ce duplex indépendant de 90m² classé 4 épis vous propose à l'étage supérieur un grand salon avec cuisine équipée ainsi que deux chambres, une salle de bains et un WC indépendant.
À l'étage inférieur se trouve la 3ème chambre, une salle d'eau et un WC indépendant.
DIsponible à partir de Novembre</v>
      </c>
      <c r="C5" s="1" t="str">
        <f>Spaces!C5</f>
        <v>Place du chef-lieu, Le village</v>
      </c>
      <c r="D5" s="1" t="str">
        <f>Spaces!D5</f>
        <v>Genestelles</v>
      </c>
      <c r="E5" s="1" t="str">
        <f>Spaces!E5</f>
        <v>France</v>
      </c>
      <c r="F5" s="1" t="str">
        <f>Spaces!F5</f>
        <v>07530</v>
      </c>
      <c r="G5" s="1">
        <f>Spaces!G5</f>
        <v>44.7175103</v>
      </c>
      <c r="H5" s="1">
        <f>Spaces!H5</f>
        <v>4.358675</v>
      </c>
      <c r="I5" s="1">
        <f>Spaces!I5</f>
        <v>350</v>
      </c>
      <c r="J5" s="4" t="str">
        <f>Spaces!J5</f>
        <v>https://colivme.com/coliving/france/ardeche/les-stelles</v>
      </c>
      <c r="K5" s="1">
        <f>Spaces!K5</f>
        <v>3</v>
      </c>
      <c r="L5" s="4" t="str">
        <f>Spaces!L5</f>
        <v>https://release-images.clm-rls.ifsalpha.com/1f33cff2-cae7-40e6-a295-90f29154a3ad</v>
      </c>
      <c r="M5" s="4" t="str">
        <f>Spaces!M5</f>
        <v>https://release-images.clm-rls.ifsalpha.com/b3e8bf4c-8923-4381-ab91-1deb4cef9397</v>
      </c>
      <c r="N5" s="4" t="str">
        <f>Spaces!N5</f>
        <v>https://release-images.clm-rls.ifsalpha.com/7c986a78-1ee4-4ee6-bb98-9347cb18e926</v>
      </c>
      <c r="O5" s="4" t="str">
        <f>Spaces!O5</f>
        <v>https://release-images.clm-rls.ifsalpha.com/251a2026-7626-4e74-8484-b09be520f3ad</v>
      </c>
      <c r="P5" s="4" t="str">
        <f>Spaces!P5</f>
        <v>https://release-images.clm-rls.ifsalpha.com/3f4c882f-387a-412a-b154-17d609d4ce85</v>
      </c>
      <c r="Q5" s="1" t="str">
        <f>Spaces!Q5</f>
        <v/>
      </c>
      <c r="R5" s="1" t="str">
        <f>Spaces!R5</f>
        <v/>
      </c>
      <c r="S5" s="4" t="str">
        <f>Spaces!S5</f>
        <v>https://release-images.clm-rls.ifsalpha.com/e43f5034-f934-4a0b-b41f-4fcffefb7e73</v>
      </c>
      <c r="T5" s="4" t="str">
        <f>Spaces!T5</f>
        <v>https://release-images.clm-rls.ifsalpha.com/b213a7e7-561d-439a-b5a4-b89618e09ed9</v>
      </c>
      <c r="U5" s="4" t="str">
        <f>Spaces!U5</f>
        <v>https://release-images.clm-rls.ifsalpha.com/59cc7305-c3bb-4611-bb25-bcaf56ba912c</v>
      </c>
      <c r="V5" s="1" t="str">
        <f t="shared" si="1"/>
        <v>chambre</v>
      </c>
      <c r="W5" s="5" t="str">
        <f t="shared" si="2"/>
        <v>contact@colivme.com</v>
      </c>
      <c r="X5" s="5" t="str">
        <f t="shared" si="3"/>
        <v>+33(0)182886991</v>
      </c>
      <c r="Y5" s="5" t="str">
        <f t="shared" si="4"/>
        <v>meublé</v>
      </c>
      <c r="Z5" s="5" t="str">
        <f t="shared" si="5"/>
        <v>disponible</v>
      </c>
    </row>
    <row r="6" ht="19.5" customHeight="1">
      <c r="A6" s="1" t="str">
        <f>Spaces!A6</f>
        <v>Camelot Europe Arles</v>
      </c>
      <c r="B6" s="1" t="str">
        <f>Spaces!B6</f>
        <v>
Camelot Europe vous propose dans une résidence sécurisée située à 10 minutes à pied du centre ville de Arles, des chambres sous format Coliving.
Les chambres allant de 20 à 30 m² comprennent salle d'eau avec WC, elles sont privatives meublé ou non-meublées.
Nous acceptons les personnes justifiant d’une activité professionnelle au sein de la région ou étudiant ayant un garant.
</v>
      </c>
      <c r="C6" s="1" t="str">
        <f>Spaces!C6</f>
        <v>19 rue pierre renaudel</v>
      </c>
      <c r="D6" s="1" t="str">
        <f>Spaces!D6</f>
        <v>Arles</v>
      </c>
      <c r="E6" s="1" t="str">
        <f>Spaces!E6</f>
        <v>France</v>
      </c>
      <c r="F6" s="1" t="str">
        <f>Spaces!F6</f>
        <v>13200</v>
      </c>
      <c r="G6" s="1">
        <f>Spaces!G6</f>
        <v>43.6717822</v>
      </c>
      <c r="H6" s="1">
        <f>Spaces!H6</f>
        <v>4.6352287</v>
      </c>
      <c r="I6" s="1">
        <f>Spaces!I6</f>
        <v>175</v>
      </c>
      <c r="J6" s="4" t="str">
        <f>Spaces!J6</f>
        <v>https://colivme.com/coliving/france/arles/camelot-europe-arles</v>
      </c>
      <c r="K6" s="1">
        <f>Spaces!K6</f>
        <v>16</v>
      </c>
      <c r="L6" s="4" t="str">
        <f>Spaces!L6</f>
        <v>https://release-images.clm-rls.ifsalpha.com/259f6407-559b-4977-9145-b66c0a84333f</v>
      </c>
      <c r="M6" s="4" t="str">
        <f>Spaces!M6</f>
        <v>https://release-images.clm-rls.ifsalpha.com/fc25880d-cef3-4001-8eee-e590ea93a5fb</v>
      </c>
      <c r="N6" s="4" t="str">
        <f>Spaces!N6</f>
        <v>https://release-images.clm-rls.ifsalpha.com/c81ad991-1cd3-4935-90bb-9b2c62577e34</v>
      </c>
      <c r="O6" s="1" t="str">
        <f>Spaces!O6</f>
        <v/>
      </c>
      <c r="P6" s="1" t="str">
        <f>Spaces!P6</f>
        <v/>
      </c>
      <c r="Q6" s="1" t="str">
        <f>Spaces!Q6</f>
        <v/>
      </c>
      <c r="R6" s="1" t="str">
        <f>Spaces!R6</f>
        <v/>
      </c>
      <c r="S6" s="1" t="str">
        <f>Spaces!S6</f>
        <v/>
      </c>
      <c r="T6" s="1" t="str">
        <f>Spaces!T6</f>
        <v/>
      </c>
      <c r="U6" s="1" t="str">
        <f>Spaces!U6</f>
        <v/>
      </c>
      <c r="V6" s="1" t="str">
        <f t="shared" si="1"/>
        <v>chambre</v>
      </c>
      <c r="W6" s="5" t="str">
        <f t="shared" si="2"/>
        <v>contact@colivme.com</v>
      </c>
      <c r="X6" s="5" t="str">
        <f t="shared" si="3"/>
        <v>+33(0)182886991</v>
      </c>
      <c r="Y6" s="5" t="str">
        <f t="shared" si="4"/>
        <v>meublé</v>
      </c>
      <c r="Z6" s="5" t="str">
        <f t="shared" si="5"/>
        <v>disponible</v>
      </c>
      <c r="AA6" s="6"/>
      <c r="AB6" s="6"/>
      <c r="AC6" s="6"/>
      <c r="AD6" s="6"/>
      <c r="AE6" s="6"/>
      <c r="AF6" s="6"/>
      <c r="AG6" s="6"/>
    </row>
    <row r="7">
      <c r="A7" s="1" t="str">
        <f>Spaces!A7</f>
        <v>Camelot Europe Auch</v>
      </c>
      <c r="B7" s="1" t="str">
        <f>Spaces!B7</f>
        <v>La résidence est organisée sous format "Coliving", les chambres mesurent entre 15 et 70m² et sont disponibles immédiatement à partir de 175€/mois et toutes charges inclues (eau électricité chauffage).
Des chambres meublées sont également disponibles à partir de 225€/mois.
Les salles d'eau WC et cuisine sont à partager avec les autres résidents.
Nous acceptons les personnes justifiant d’une activité professionnelle au sein de la région ou étudiant ayant un garant.
</v>
      </c>
      <c r="C7" s="1" t="str">
        <f>Spaces!C7</f>
        <v>42 avenue de la marne</v>
      </c>
      <c r="D7" s="1" t="str">
        <f>Spaces!D7</f>
        <v>Auch</v>
      </c>
      <c r="E7" s="1" t="str">
        <f>Spaces!E7</f>
        <v>France</v>
      </c>
      <c r="F7" s="1" t="str">
        <f>Spaces!F7</f>
        <v>32000</v>
      </c>
      <c r="G7" s="1">
        <f>Spaces!G7</f>
        <v>43.6483502</v>
      </c>
      <c r="H7" s="1">
        <f>Spaces!H7</f>
        <v>0.5951568</v>
      </c>
      <c r="I7" s="1">
        <f>Spaces!I7</f>
        <v>175</v>
      </c>
      <c r="J7" s="4" t="str">
        <f>Spaces!J7</f>
        <v>https://colivme.com/coliving/france/auch/camelot-europe-auch</v>
      </c>
      <c r="K7" s="1">
        <f>Spaces!K7</f>
        <v>15</v>
      </c>
      <c r="L7" s="4" t="str">
        <f>Spaces!L7</f>
        <v>https://release-images.clm-rls.ifsalpha.com/6f4a7096-61f0-4795-ab78-e12bb27aadf4</v>
      </c>
      <c r="M7" s="4" t="str">
        <f>Spaces!M7</f>
        <v>https://release-images.clm-rls.ifsalpha.com/ed54a685-ef87-4cc7-9368-c4c001700458</v>
      </c>
      <c r="N7" s="4" t="str">
        <f>Spaces!N7</f>
        <v>https://release-images.clm-rls.ifsalpha.com/66395121-615e-4ab1-a536-694933243d7b</v>
      </c>
      <c r="O7" s="1" t="str">
        <f>Spaces!O7</f>
        <v/>
      </c>
      <c r="P7" s="1" t="str">
        <f>Spaces!P7</f>
        <v/>
      </c>
      <c r="Q7" s="1" t="str">
        <f>Spaces!Q7</f>
        <v/>
      </c>
      <c r="R7" s="1" t="str">
        <f>Spaces!R7</f>
        <v/>
      </c>
      <c r="S7" s="1" t="str">
        <f>Spaces!S7</f>
        <v/>
      </c>
      <c r="T7" s="1" t="str">
        <f>Spaces!T7</f>
        <v/>
      </c>
      <c r="U7" s="1" t="str">
        <f>Spaces!U7</f>
        <v/>
      </c>
      <c r="V7" s="1" t="str">
        <f t="shared" si="1"/>
        <v>chambre</v>
      </c>
      <c r="W7" s="5" t="str">
        <f t="shared" si="2"/>
        <v>contact@colivme.com</v>
      </c>
      <c r="X7" s="5" t="str">
        <f t="shared" si="3"/>
        <v>+33(0)182886991</v>
      </c>
      <c r="Y7" s="5" t="str">
        <f t="shared" si="4"/>
        <v>meublé</v>
      </c>
      <c r="Z7" s="5" t="str">
        <f t="shared" si="5"/>
        <v>disponible</v>
      </c>
    </row>
    <row r="8">
      <c r="A8" s="1" t="str">
        <f>Spaces!A8</f>
        <v>Lime Living spaces </v>
      </c>
      <c r="B8" s="1" t="str">
        <f>Spaces!B8</f>
        <v>LIME est un concept innovant et inédit de location d’appartements et de maisons partagés en co-living pensés pour le bien-être de ses habitants.
De la location longue durée d'appartements design entièrement meublés et équipés L’appartement est divisé en deux espaces : les espaces communs pour profiter de moments de partage entre co-livers, et les espaces privés, pour se sentir chez soi.
LIME, ce n’est pas de la colocation, on ne loue pas ensemble. Il s'agit de coliving, où l'on VIT ensemble.</v>
      </c>
      <c r="C8" s="1" t="str">
        <f>Spaces!C8</f>
        <v>3 rue vauban</v>
      </c>
      <c r="D8" s="1" t="str">
        <f>Spaces!D8</f>
        <v>Bayonne</v>
      </c>
      <c r="E8" s="1" t="str">
        <f>Spaces!E8</f>
        <v>France </v>
      </c>
      <c r="F8" s="1" t="str">
        <f>Spaces!F8</f>
        <v>64100</v>
      </c>
      <c r="G8" s="1">
        <f>Spaces!G8</f>
        <v>43.4948408</v>
      </c>
      <c r="H8" s="1">
        <f>Spaces!H8</f>
        <v>-1.4794652</v>
      </c>
      <c r="I8" s="1">
        <f>Spaces!I8</f>
        <v>750</v>
      </c>
      <c r="J8" s="4" t="str">
        <f>Spaces!J8</f>
        <v>https://colivme.com/coliving/france/bayonne/lime-living-spaces</v>
      </c>
      <c r="K8" s="1">
        <f>Spaces!K8</f>
        <v>6</v>
      </c>
      <c r="L8" s="4" t="str">
        <f>Spaces!L8</f>
        <v>https://release-images.clm-rls.ifsalpha.com/f0bd707a-d355-4403-bf1e-7eacf3591fbf</v>
      </c>
      <c r="M8" s="4" t="str">
        <f>Spaces!M8</f>
        <v>https://release-images.clm-rls.ifsalpha.com/05b23c13-d386-40a3-bc00-6510161c1de3</v>
      </c>
      <c r="N8" s="4" t="str">
        <f>Spaces!N8</f>
        <v>https://release-images.clm-rls.ifsalpha.com/b7307460-9fed-4e5f-93ce-32053a5e9afd</v>
      </c>
      <c r="O8" s="4" t="str">
        <f>Spaces!O8</f>
        <v>https://release-images.clm-rls.ifsalpha.com/2b7a3ea4-0337-48d1-8635-2291bb47e067</v>
      </c>
      <c r="P8" s="4" t="str">
        <f>Spaces!P8</f>
        <v>https://release-images.clm-rls.ifsalpha.com/3d193057-3d9d-4d7a-8bf8-f2a4f205d8b6</v>
      </c>
      <c r="Q8" s="4" t="str">
        <f>Spaces!Q8</f>
        <v>https://release-images.clm-rls.ifsalpha.com/0bb987bb-a09c-494a-b2de-18038363d34e</v>
      </c>
      <c r="R8" s="1" t="str">
        <f>Spaces!R8</f>
        <v/>
      </c>
      <c r="S8" s="1" t="str">
        <f>Spaces!S8</f>
        <v/>
      </c>
      <c r="T8" s="1" t="str">
        <f>Spaces!T8</f>
        <v/>
      </c>
      <c r="U8" s="1" t="str">
        <f>Spaces!U8</f>
        <v/>
      </c>
      <c r="V8" s="1" t="str">
        <f t="shared" si="1"/>
        <v>chambre</v>
      </c>
      <c r="W8" s="5" t="str">
        <f t="shared" si="2"/>
        <v>contact@colivme.com</v>
      </c>
      <c r="X8" s="5" t="str">
        <f t="shared" si="3"/>
        <v>+33(0)182886991</v>
      </c>
      <c r="Y8" s="5" t="str">
        <f t="shared" si="4"/>
        <v>meublé</v>
      </c>
      <c r="Z8" s="5" t="str">
        <f t="shared" si="5"/>
        <v>disponible</v>
      </c>
    </row>
    <row r="9">
      <c r="A9" s="1" t="str">
        <f>Spaces!A9</f>
        <v>Colonies - Pepin </v>
      </c>
      <c r="B9" s="1" t="str">
        <f>Spaces!B9</f>
        <v>Envie de calme et de paix au cœur de l'animation de Berlin ? Bienvenue à Pépin. Cinq chambres et une grande pièce à vivre,  le tout alliant fonctionnalité, confort et design. Vous vous sentirez chez vous dès que vous en aurez franchi la porte.</v>
      </c>
      <c r="C9" s="1" t="str">
        <f>Spaces!C9</f>
        <v>Weinbergsweg</v>
      </c>
      <c r="D9" s="1" t="str">
        <f>Spaces!D9</f>
        <v>Berlin</v>
      </c>
      <c r="E9" s="1" t="str">
        <f>Spaces!E9</f>
        <v>Allemagne</v>
      </c>
      <c r="F9" s="1" t="str">
        <f>Spaces!F9</f>
        <v>10119</v>
      </c>
      <c r="G9" s="1">
        <f>Spaces!G9</f>
        <v>52.5316176</v>
      </c>
      <c r="H9" s="1">
        <f>Spaces!H9</f>
        <v>13.4028339</v>
      </c>
      <c r="I9" s="1">
        <f>Spaces!I9</f>
        <v>930</v>
      </c>
      <c r="J9" s="4" t="str">
        <f>Spaces!J9</f>
        <v>https://colivme.com/coliving/germany/berlin/colonies-pepin</v>
      </c>
      <c r="K9" s="1">
        <f>Spaces!K9</f>
        <v>5</v>
      </c>
      <c r="L9" s="4" t="str">
        <f>Spaces!L9</f>
        <v>https://release-images.clm-rls.ifsalpha.com/229146e1-bceb-46b0-b501-49dbd74837ee</v>
      </c>
      <c r="M9" s="4" t="str">
        <f>Spaces!M9</f>
        <v>https://release-images.clm-rls.ifsalpha.com/0871a541-dafa-4599-b06a-3573bfb6a509</v>
      </c>
      <c r="N9" s="4" t="str">
        <f>Spaces!N9</f>
        <v>https://release-images.clm-rls.ifsalpha.com/a6b44a4d-c312-4f9f-b1fa-b2d870f2cce3</v>
      </c>
      <c r="O9" s="1" t="str">
        <f>Spaces!O9</f>
        <v/>
      </c>
      <c r="P9" s="1" t="str">
        <f>Spaces!P9</f>
        <v/>
      </c>
      <c r="Q9" s="1" t="str">
        <f>Spaces!Q9</f>
        <v/>
      </c>
      <c r="R9" s="1" t="str">
        <f>Spaces!R9</f>
        <v/>
      </c>
      <c r="S9" s="1" t="str">
        <f>Spaces!S9</f>
        <v/>
      </c>
      <c r="T9" s="1" t="str">
        <f>Spaces!T9</f>
        <v/>
      </c>
      <c r="U9" s="1" t="str">
        <f>Spaces!U9</f>
        <v/>
      </c>
      <c r="V9" s="1" t="str">
        <f t="shared" si="1"/>
        <v>chambre</v>
      </c>
      <c r="W9" s="5" t="str">
        <f t="shared" si="2"/>
        <v>contact@colivme.com</v>
      </c>
      <c r="X9" s="5" t="str">
        <f t="shared" si="3"/>
        <v>+33(0)182886991</v>
      </c>
      <c r="Y9" s="5" t="str">
        <f t="shared" si="4"/>
        <v>meublé</v>
      </c>
      <c r="Z9" s="5" t="str">
        <f t="shared" si="5"/>
        <v>disponible</v>
      </c>
    </row>
    <row r="10">
      <c r="A10" s="1" t="str">
        <f>Spaces!A10</f>
        <v>Colonies - Prenzl</v>
      </c>
      <c r="B10" s="1" t="str">
        <f>Spaces!B10</f>
        <v>Envie de calme et de paix au cœur de l'animation de Berlin ? Bienvenue à Prenzl. Huit chambres et une grande pièce à vivre,  le tout alliant fonctionnalité, confort et design. Vous vous sentirez chez vous dès que vous en aurez franchi la porte.</v>
      </c>
      <c r="C10" s="1" t="str">
        <f>Spaces!C10</f>
        <v>Paul-Robeson-Straße 1A</v>
      </c>
      <c r="D10" s="1" t="str">
        <f>Spaces!D10</f>
        <v>Berlin</v>
      </c>
      <c r="E10" s="1" t="str">
        <f>Spaces!E10</f>
        <v>Germany</v>
      </c>
      <c r="F10" s="1" t="str">
        <f>Spaces!F10</f>
        <v>10439</v>
      </c>
      <c r="G10" s="1">
        <f>Spaces!G10</f>
        <v>52.5523112</v>
      </c>
      <c r="H10" s="1">
        <f>Spaces!H10</f>
        <v>13.4135011</v>
      </c>
      <c r="I10" s="1">
        <f>Spaces!I10</f>
        <v>890</v>
      </c>
      <c r="J10" s="4" t="str">
        <f>Spaces!J10</f>
        <v>https://colivme.com/coliving/germany/berlin/colonies-prenzl</v>
      </c>
      <c r="K10" s="1">
        <f>Spaces!K10</f>
        <v>13</v>
      </c>
      <c r="L10" s="4" t="str">
        <f>Spaces!L10</f>
        <v>https://release-images.clm-rls.ifsalpha.com/99c0d7ff-b4b1-4335-86de-f5be9a031041</v>
      </c>
      <c r="M10" s="4" t="str">
        <f>Spaces!M10</f>
        <v>https://release-images.clm-rls.ifsalpha.com/de569a02-62e6-408b-8ae3-905f0a735bd4</v>
      </c>
      <c r="N10" s="4" t="str">
        <f>Spaces!N10</f>
        <v>https://release-images.clm-rls.ifsalpha.com/31c52176-d74e-4ad9-b184-e2be9424205d</v>
      </c>
      <c r="O10" s="4" t="str">
        <f>Spaces!O10</f>
        <v>https://release-images.clm-rls.ifsalpha.com/7548db7c-bb7a-4ce2-a7d6-a047803bc939</v>
      </c>
      <c r="P10" s="4" t="str">
        <f>Spaces!P10</f>
        <v>https://release-images.clm-rls.ifsalpha.com/62315da5-b494-4e0f-a476-0d7305f16da6</v>
      </c>
      <c r="Q10" s="1" t="str">
        <f>Spaces!Q10</f>
        <v/>
      </c>
      <c r="R10" s="1" t="str">
        <f>Spaces!R10</f>
        <v/>
      </c>
      <c r="S10" s="4" t="str">
        <f>Spaces!S10</f>
        <v>https://release-images.clm-rls.ifsalpha.com/35d576db-f174-42af-9efe-f2d2894f9a0c</v>
      </c>
      <c r="T10" s="1" t="str">
        <f>Spaces!T10</f>
        <v/>
      </c>
      <c r="U10" s="1" t="str">
        <f>Spaces!U10</f>
        <v/>
      </c>
      <c r="V10" s="1" t="str">
        <f t="shared" si="1"/>
        <v>chambre</v>
      </c>
      <c r="W10" s="5" t="str">
        <f t="shared" si="2"/>
        <v>contact@colivme.com</v>
      </c>
      <c r="X10" s="5" t="str">
        <f t="shared" si="3"/>
        <v>+33(0)182886991</v>
      </c>
      <c r="Y10" s="5" t="str">
        <f t="shared" si="4"/>
        <v>meublé</v>
      </c>
      <c r="Z10" s="5" t="str">
        <f t="shared" si="5"/>
        <v>disponible</v>
      </c>
    </row>
    <row r="11">
      <c r="A11" s="1" t="str">
        <f>Spaces!A11</f>
        <v>Outsite</v>
      </c>
      <c r="B11" s="1" t="str">
        <f>Spaces!B11</f>
        <v>Outsite, originaire de Santa cruz en Californie, arrive en France à Biarritz pour continuer de se développer en Europe.
Ce nouvel espace de coliving / coworking comporte 18 chambres. C’est l’endroit idéal si vous souhaitez travailler à distance tout en profitant des plages et gastronomie du pays basque. La maison se trouve en plein centre ville à 2 minutes des spots de surf</v>
      </c>
      <c r="C11" s="1" t="str">
        <f>Spaces!C11</f>
        <v>19 avenue camot</v>
      </c>
      <c r="D11" s="1" t="str">
        <f>Spaces!D11</f>
        <v>Biarritz</v>
      </c>
      <c r="E11" s="1" t="str">
        <f>Spaces!E11</f>
        <v>France</v>
      </c>
      <c r="F11" s="1" t="str">
        <f>Spaces!F11</f>
        <v>64200</v>
      </c>
      <c r="G11" s="1">
        <f>Spaces!G11</f>
        <v>43.479357</v>
      </c>
      <c r="H11" s="1">
        <f>Spaces!H11</f>
        <v>-1.5625435</v>
      </c>
      <c r="I11" s="1">
        <f>Spaces!I11</f>
        <v>735</v>
      </c>
      <c r="J11" s="4" t="str">
        <f>Spaces!J11</f>
        <v>https://colivme.com/coliving/france/biarritz/outsite</v>
      </c>
      <c r="K11" s="1">
        <f>Spaces!K11</f>
        <v>18</v>
      </c>
      <c r="L11" s="4" t="str">
        <f>Spaces!L11</f>
        <v>https://release-images.clm-rls.ifsalpha.com/553605ba-781e-4900-a6eb-c10476593018</v>
      </c>
      <c r="M11" s="4" t="str">
        <f>Spaces!M11</f>
        <v>https://release-images.clm-rls.ifsalpha.com/d08d4913-6f59-49aa-ac0d-e3187b33c008</v>
      </c>
      <c r="N11" s="4" t="str">
        <f>Spaces!N11</f>
        <v>https://release-images.clm-rls.ifsalpha.com/28551261-7646-477c-a5c4-9a29f0fc9222</v>
      </c>
      <c r="O11" s="4" t="str">
        <f>Spaces!O11</f>
        <v>https://release-images.clm-rls.ifsalpha.com/f79dbc50-656e-4661-8427-35dd876eddb0</v>
      </c>
      <c r="P11" s="1" t="str">
        <f>Spaces!P11</f>
        <v/>
      </c>
      <c r="Q11" s="1" t="str">
        <f>Spaces!Q11</f>
        <v/>
      </c>
      <c r="R11" s="1" t="str">
        <f>Spaces!R11</f>
        <v/>
      </c>
      <c r="S11" s="4" t="str">
        <f>Spaces!S11</f>
        <v>https://release-images.clm-rls.ifsalpha.com/5f6308a0-9446-4439-939b-557ea6a64147</v>
      </c>
      <c r="T11" s="4" t="str">
        <f>Spaces!T11</f>
        <v>https://release-images.clm-rls.ifsalpha.com/8169b49c-1c75-4440-9270-98dfd1f5ab94</v>
      </c>
      <c r="U11" s="4" t="str">
        <f>Spaces!U11</f>
        <v>https://release-images.clm-rls.ifsalpha.com/bcbed1d2-a343-44d5-97ab-d30bfe1ef7b6</v>
      </c>
      <c r="V11" s="1" t="str">
        <f t="shared" si="1"/>
        <v>chambre</v>
      </c>
      <c r="W11" s="5" t="str">
        <f t="shared" si="2"/>
        <v>contact@colivme.com</v>
      </c>
      <c r="X11" s="5" t="str">
        <f t="shared" si="3"/>
        <v>+33(0)182886991</v>
      </c>
      <c r="Y11" s="5" t="str">
        <f t="shared" si="4"/>
        <v>meublé</v>
      </c>
      <c r="Z11" s="5" t="str">
        <f t="shared" si="5"/>
        <v>disponible</v>
      </c>
    </row>
    <row r="12">
      <c r="A12" s="1" t="str">
        <f>Spaces!A12</f>
        <v>Saint Charles Coliving</v>
      </c>
      <c r="B12" s="1" t="str">
        <f>Spaces!B12</f>
        <v>A mi chemin entre une maison d'hôte et un coworking, Le Saint Charles Coliving, est le lieu idéal pour se loger, se relaxer, travailler et faire des rencontres stimulantes dans un cadre authentique et décontracté en plein coeur de Biarritz.</v>
      </c>
      <c r="C12" s="1" t="str">
        <f>Spaces!C12</f>
        <v>47, avenue de la reine victoria</v>
      </c>
      <c r="D12" s="1" t="str">
        <f>Spaces!D12</f>
        <v>Biarritz, France</v>
      </c>
      <c r="E12" s="1" t="str">
        <f>Spaces!E12</f>
        <v>France</v>
      </c>
      <c r="F12" s="1" t="str">
        <f>Spaces!F12</f>
        <v>64200</v>
      </c>
      <c r="G12" s="1">
        <f>Spaces!G12</f>
        <v>43.4855206</v>
      </c>
      <c r="H12" s="1">
        <f>Spaces!H12</f>
        <v>-1.5490316</v>
      </c>
      <c r="I12" s="1" t="str">
        <f>Spaces!I12</f>
        <v/>
      </c>
      <c r="J12" s="4" t="str">
        <f>Spaces!J12</f>
        <v>https://colivme.com/coliving/france/biarritz/saint-charles-coliving</v>
      </c>
      <c r="K12" s="1">
        <f>Spaces!K12</f>
        <v>12</v>
      </c>
      <c r="L12" s="4" t="str">
        <f>Spaces!L12</f>
        <v>https://release-images.clm-rls.ifsalpha.com/25317c45-81e6-4273-92fc-582fdb5aff1c</v>
      </c>
      <c r="M12" s="4" t="str">
        <f>Spaces!M12</f>
        <v>https://release-images.clm-rls.ifsalpha.com/77bdae33-c067-42dd-bc68-146df78c5dbc</v>
      </c>
      <c r="N12" s="4" t="str">
        <f>Spaces!N12</f>
        <v>https://release-images.clm-rls.ifsalpha.com/30aa4bf6-d35c-4d14-a80b-0e810a1631dc</v>
      </c>
      <c r="O12" s="4" t="str">
        <f>Spaces!O12</f>
        <v>https://release-images.clm-rls.ifsalpha.com/c3e875f1-e65a-4172-b241-d934feffc559</v>
      </c>
      <c r="P12" s="4" t="str">
        <f>Spaces!P12</f>
        <v>https://release-images.clm-rls.ifsalpha.com/dce34661-c01b-4a19-b779-48dc0d52f459</v>
      </c>
      <c r="Q12" s="1" t="str">
        <f>Spaces!Q12</f>
        <v/>
      </c>
      <c r="R12" s="1" t="str">
        <f>Spaces!R12</f>
        <v/>
      </c>
      <c r="S12" s="4" t="str">
        <f>Spaces!S12</f>
        <v>https://release-images.clm-rls.ifsalpha.com/f2e4138d-4d21-49d1-ac14-5004cdfc0b53</v>
      </c>
      <c r="T12" s="4" t="str">
        <f>Spaces!T12</f>
        <v>https://release-images.clm-rls.ifsalpha.com/c24ea21a-579d-4bcc-b8c9-f3b7d2f90e85</v>
      </c>
      <c r="U12" s="1" t="str">
        <f>Spaces!U12</f>
        <v/>
      </c>
      <c r="V12" s="1" t="str">
        <f t="shared" si="1"/>
        <v>chambre</v>
      </c>
      <c r="W12" s="5" t="str">
        <f t="shared" si="2"/>
        <v>contact@colivme.com</v>
      </c>
      <c r="X12" s="5" t="str">
        <f t="shared" si="3"/>
        <v>+33(0)182886991</v>
      </c>
      <c r="Y12" s="5" t="str">
        <f t="shared" si="4"/>
        <v>meublé</v>
      </c>
      <c r="Z12" s="5" t="str">
        <f t="shared" si="5"/>
        <v>non disponible</v>
      </c>
    </row>
    <row r="13">
      <c r="A13" s="1" t="str">
        <f>Spaces!A13</f>
        <v>Camelot Europe Bizanos</v>
      </c>
      <c r="B13" s="1" t="str">
        <f>Spaces!B13</f>
        <v>
La résidence est organisée sous format 'Coliving' les chambres y sont spacieuses (20 m² en moyenne) et sont disponibles immédiatement à partir de 175€/mois et toutes charges inclues (eau électricité chauffage).
Les salles d'eau WC et cuisine sont à partager avec les autres résidents.
Nous acceptons les personnes justifiant d’une activité professionnelle au sein de la région ou étudiant ayant un garant.
</v>
      </c>
      <c r="C13" s="1" t="str">
        <f>Spaces!C13</f>
        <v>2 rue georges clemenceau</v>
      </c>
      <c r="D13" s="1" t="str">
        <f>Spaces!D13</f>
        <v>Bizanos</v>
      </c>
      <c r="E13" s="1" t="str">
        <f>Spaces!E13</f>
        <v>France</v>
      </c>
      <c r="F13" s="1" t="str">
        <f>Spaces!F13</f>
        <v>64320</v>
      </c>
      <c r="G13" s="1">
        <f>Spaces!G13</f>
        <v>43.2915946</v>
      </c>
      <c r="H13" s="1">
        <f>Spaces!H13</f>
        <v>-0.3607728</v>
      </c>
      <c r="I13" s="1">
        <f>Spaces!I13</f>
        <v>175</v>
      </c>
      <c r="J13" s="4" t="str">
        <f>Spaces!J13</f>
        <v>https://colivme.com/coliving/france/bizanos/camelot-europe-bizanos</v>
      </c>
      <c r="K13" s="1">
        <f>Spaces!K13</f>
        <v>10</v>
      </c>
      <c r="L13" s="4" t="str">
        <f>Spaces!L13</f>
        <v>https://release-images.clm-rls.ifsalpha.com/e88d236c-1dde-4760-8ad6-a56e3b75b697</v>
      </c>
      <c r="M13" s="4" t="str">
        <f>Spaces!M13</f>
        <v>https://release-images.clm-rls.ifsalpha.com/e455257a-6afb-4bd1-861d-d97e13f8976d</v>
      </c>
      <c r="N13" s="4" t="str">
        <f>Spaces!N13</f>
        <v>https://release-images.clm-rls.ifsalpha.com/33e64c3a-7bc6-45d3-bc52-b4802aa900fe</v>
      </c>
      <c r="O13" s="1" t="str">
        <f>Spaces!O13</f>
        <v/>
      </c>
      <c r="P13" s="1" t="str">
        <f>Spaces!P13</f>
        <v/>
      </c>
      <c r="Q13" s="1" t="str">
        <f>Spaces!Q13</f>
        <v/>
      </c>
      <c r="R13" s="1" t="str">
        <f>Spaces!R13</f>
        <v/>
      </c>
      <c r="S13" s="1" t="str">
        <f>Spaces!S13</f>
        <v/>
      </c>
      <c r="T13" s="1" t="str">
        <f>Spaces!T13</f>
        <v/>
      </c>
      <c r="U13" s="1" t="str">
        <f>Spaces!U13</f>
        <v/>
      </c>
      <c r="V13" s="1" t="str">
        <f t="shared" si="1"/>
        <v>chambre</v>
      </c>
      <c r="W13" s="5" t="str">
        <f t="shared" si="2"/>
        <v>contact@colivme.com</v>
      </c>
      <c r="X13" s="5" t="str">
        <f t="shared" si="3"/>
        <v>+33(0)182886991</v>
      </c>
      <c r="Y13" s="5" t="str">
        <f t="shared" si="4"/>
        <v>meublé</v>
      </c>
      <c r="Z13" s="5" t="str">
        <f t="shared" si="5"/>
        <v>disponible</v>
      </c>
    </row>
    <row r="14">
      <c r="A14" s="1" t="str">
        <f>Spaces!A14</f>
        <v>Colivys - Bordeaux </v>
      </c>
      <c r="B14" s="1" t="str">
        <f>Spaces!B14</f>
        <v>Venez découvrir la ville de Bordeaux dans une très belle maison avec jardin rempli d’histoires, entièrement rénové, de 163m² comprenant 6 belles chambres. 
Vous aurez à votre disposition une très belle cuisine toute équipée : lave-vaisselle, table de cuisson, micro-onde, réfrigérateur et lave-linge. Le tout décoré et aménagé avec soin. Cet appartement est entièrement équipé et meublé comprenant également un lave vaisselle, une machine à laver et un sèche linge. 
Le prix comprend le loyer, la provision sur charges et sur la consommation d’électricité, de chauffage, eau, internet haut débit et assurance habitation... Les chambres sont éligibles aux APL. Possibilité de louer une place de parking en supplément.</v>
      </c>
      <c r="C14" s="1" t="str">
        <f>Spaces!C14</f>
        <v>41 rue Commandat Charcot</v>
      </c>
      <c r="D14" s="1" t="str">
        <f>Spaces!D14</f>
        <v>Bordeaux</v>
      </c>
      <c r="E14" s="1" t="str">
        <f>Spaces!E14</f>
        <v>France </v>
      </c>
      <c r="F14" s="1" t="str">
        <f>Spaces!F14</f>
        <v>33000</v>
      </c>
      <c r="G14" s="1">
        <f>Spaces!G14</f>
        <v>44.8262435</v>
      </c>
      <c r="H14" s="1">
        <f>Spaces!H14</f>
        <v>-0.5885589</v>
      </c>
      <c r="I14" s="1" t="str">
        <f>Spaces!I14</f>
        <v/>
      </c>
      <c r="J14" s="4" t="str">
        <f>Spaces!J14</f>
        <v>https://colivme.com/coliving/france/bordeaux/colivys-bordeaux</v>
      </c>
      <c r="K14" s="1">
        <f>Spaces!K14</f>
        <v>6</v>
      </c>
      <c r="L14" s="4" t="str">
        <f>Spaces!L14</f>
        <v>https://release-images.clm-rls.ifsalpha.com/dac7cd57-1a35-4807-b971-493fbeeb7579</v>
      </c>
      <c r="M14" s="4" t="str">
        <f>Spaces!M14</f>
        <v>https://release-images.clm-rls.ifsalpha.com/8ca76673-509e-4054-9025-6882a5414034</v>
      </c>
      <c r="N14" s="4" t="str">
        <f>Spaces!N14</f>
        <v>https://release-images.clm-rls.ifsalpha.com/5e0a7ac8-2e21-4094-b0d8-f53795c4e331</v>
      </c>
      <c r="O14" s="4" t="str">
        <f>Spaces!O14</f>
        <v>https://release-images.clm-rls.ifsalpha.com/b5e6d403-bfcc-4c30-9f4c-c9fe76e9c132</v>
      </c>
      <c r="P14" s="4" t="str">
        <f>Spaces!P14</f>
        <v>https://release-images.clm-rls.ifsalpha.com/8ba18db2-ae9d-471e-a092-edeb7493bae4</v>
      </c>
      <c r="Q14" s="1" t="str">
        <f>Spaces!Q14</f>
        <v/>
      </c>
      <c r="R14" s="1" t="str">
        <f>Spaces!R14</f>
        <v/>
      </c>
      <c r="S14" s="1" t="str">
        <f>Spaces!S14</f>
        <v/>
      </c>
      <c r="T14" s="1" t="str">
        <f>Spaces!T14</f>
        <v/>
      </c>
      <c r="U14" s="1" t="str">
        <f>Spaces!U14</f>
        <v/>
      </c>
      <c r="V14" s="1" t="str">
        <f t="shared" si="1"/>
        <v>chambre</v>
      </c>
      <c r="W14" s="5" t="str">
        <f t="shared" si="2"/>
        <v>contact@colivme.com</v>
      </c>
      <c r="X14" s="5" t="str">
        <f t="shared" si="3"/>
        <v>+33(0)182886991</v>
      </c>
      <c r="Y14" s="5" t="str">
        <f t="shared" si="4"/>
        <v>meublé</v>
      </c>
      <c r="Z14" s="5" t="str">
        <f t="shared" si="5"/>
        <v>non disponible</v>
      </c>
    </row>
    <row r="15">
      <c r="A15" s="1" t="str">
        <f>Spaces!A15</f>
        <v>Coloc prestige</v>
      </c>
      <c r="B15" s="1" t="str">
        <f>Spaces!B15</f>
        <v>Votre suite SOLO est équipée d’un complexe lit canapé mural en 140, qui, en quelques instants, transforme l’usage de votre pièce principale, en mode jour ou nuit.
Vous disposez d’une télé, d’une baie avec rideau occultant, d’un ensemble bureau, penderie rangement et d’une table double usage.
Des oreillers avec housse de protection, un protège-matelas, et une couette tempérée complètent votre literie. Des taies d’oreillers, une housse de couette une housse de matelas peuvent vous être fournis.
Toute la vaisselle nécessaire à votre quotidien est à votre disposition.
Les revêtements de sol sont en PVC grand passage, type parquet chêne clair et carrelage.
Le chauffage est assuré par un radiateur plat et un radiateur sèche serviettes, dont vous pouvez moduler la puissance.</v>
      </c>
      <c r="C15" s="1" t="str">
        <f>Spaces!C15</f>
        <v>36 rue Frantz Despagnet</v>
      </c>
      <c r="D15" s="1" t="str">
        <f>Spaces!D15</f>
        <v>Bordeaux</v>
      </c>
      <c r="E15" s="1" t="str">
        <f>Spaces!E15</f>
        <v>France</v>
      </c>
      <c r="F15" s="1" t="str">
        <f>Spaces!F15</f>
        <v>33000</v>
      </c>
      <c r="G15" s="1">
        <f>Spaces!G15</f>
        <v>44.8307339</v>
      </c>
      <c r="H15" s="1">
        <f>Spaces!H15</f>
        <v>-0.6008617</v>
      </c>
      <c r="I15" s="1" t="str">
        <f>Spaces!I15</f>
        <v/>
      </c>
      <c r="J15" s="4" t="str">
        <f>Spaces!J15</f>
        <v>https://colivme.com/coliving/france/bordeaux/coloc-prestige</v>
      </c>
      <c r="K15" s="1">
        <f>Spaces!K15</f>
        <v>1</v>
      </c>
      <c r="L15" s="4" t="str">
        <f>Spaces!L15</f>
        <v>https://release-images.clm-rls.ifsalpha.com/d566f95c-fa2e-4ad6-ae92-2ed8ccc9a8cd</v>
      </c>
      <c r="M15" s="4" t="str">
        <f>Spaces!M15</f>
        <v>https://release-images.clm-rls.ifsalpha.com/feee25b0-b29e-41b5-8daf-c5454e6dc3b6</v>
      </c>
      <c r="N15" s="4" t="str">
        <f>Spaces!N15</f>
        <v>https://release-images.clm-rls.ifsalpha.com/83f10fce-ca85-4ded-b914-22e08c6324ee</v>
      </c>
      <c r="O15" s="1" t="str">
        <f>Spaces!O15</f>
        <v/>
      </c>
      <c r="P15" s="1" t="str">
        <f>Spaces!P15</f>
        <v/>
      </c>
      <c r="Q15" s="1" t="str">
        <f>Spaces!Q15</f>
        <v/>
      </c>
      <c r="R15" s="1" t="str">
        <f>Spaces!R15</f>
        <v/>
      </c>
      <c r="S15" s="4" t="str">
        <f>Spaces!S15</f>
        <v>https://release-images.clm-rls.ifsalpha.com/76fb9aba-6ee1-4e86-a4ed-683dea46ae29</v>
      </c>
      <c r="T15" s="1" t="str">
        <f>Spaces!T15</f>
        <v/>
      </c>
      <c r="U15" s="1" t="str">
        <f>Spaces!U15</f>
        <v/>
      </c>
      <c r="V15" s="1" t="str">
        <f t="shared" si="1"/>
        <v>chambre</v>
      </c>
      <c r="W15" s="5" t="str">
        <f t="shared" si="2"/>
        <v>contact@colivme.com</v>
      </c>
      <c r="X15" s="5" t="str">
        <f t="shared" si="3"/>
        <v>+33(0)182886991</v>
      </c>
      <c r="Y15" s="5" t="str">
        <f t="shared" si="4"/>
        <v>meublé</v>
      </c>
      <c r="Z15" s="5" t="str">
        <f t="shared" si="5"/>
        <v>non disponible</v>
      </c>
    </row>
    <row r="16">
      <c r="A16" s="1" t="str">
        <f>Spaces!A16</f>
        <v>Le Patio des Faures</v>
      </c>
      <c r="B16" s="1" t="str">
        <f>Spaces!B16</f>
        <v>Le Patio de Faures est conçu pour que vous vous sentiez bien à chaque instant : grand patio partagé et végétalisé vous accueille avec 30 variétés de plantes aromatiques, médicinales et décoratives… La bibliothèque est là pour vous ! Chaque appartement possède son mini-potager. Vous pouvez échanger entre voisins des équipements communs et en profitez pour vous rencontrer. Prenez soin de vous et demandez votre Pass Gymlib avec accès illimité à plus de 63 salles de sport à Bordeaux.
Le contact humain rend votre expérience de vie encore plus joyeuse et agréable. Votre hôte vous proposera la visite des bonnes adresses du quartier, et vous facilitera la vie : abonnements aux réseaux Edf, Internet et TV, formules de transport, inscription au service d’automobile partagé Yea, et bien d’autres services pour vous faciliter le quotidien : ménage, repassage, courses, pressing, garde d’enfants… Il peut même vous réserver une place de co-working dans les meilleures adresses de la ville.</v>
      </c>
      <c r="C16" s="1" t="str">
        <f>Spaces!C16</f>
        <v>18 rue de Begles</v>
      </c>
      <c r="D16" s="1" t="str">
        <f>Spaces!D16</f>
        <v>Bordeaux</v>
      </c>
      <c r="E16" s="1" t="str">
        <f>Spaces!E16</f>
        <v>France </v>
      </c>
      <c r="F16" s="1" t="str">
        <f>Spaces!F16</f>
        <v>33000</v>
      </c>
      <c r="G16" s="1">
        <f>Spaces!G16</f>
        <v>44.8287036</v>
      </c>
      <c r="H16" s="1">
        <f>Spaces!H16</f>
        <v>-0.5678498</v>
      </c>
      <c r="I16" s="1" t="str">
        <f>Spaces!I16</f>
        <v/>
      </c>
      <c r="J16" s="4" t="str">
        <f>Spaces!J16</f>
        <v>https://colivme.com/coliving/france/bordeaux/le-patio-des-faures</v>
      </c>
      <c r="K16" s="1">
        <f>Spaces!K16</f>
        <v>8</v>
      </c>
      <c r="L16" s="4" t="str">
        <f>Spaces!L16</f>
        <v>https://release-images.clm-rls.ifsalpha.com/b59ecf8f-cc63-470e-affb-561d1e9973f6</v>
      </c>
      <c r="M16" s="4" t="str">
        <f>Spaces!M16</f>
        <v>https://release-images.clm-rls.ifsalpha.com/3fa80c6e-5e49-454a-a57a-2ca524a18d73</v>
      </c>
      <c r="N16" s="4" t="str">
        <f>Spaces!N16</f>
        <v>https://release-images.clm-rls.ifsalpha.com/e1e9f1a9-2d65-4e15-b0c7-49a54ba2ca7b</v>
      </c>
      <c r="O16" s="4" t="str">
        <f>Spaces!O16</f>
        <v>https://release-images.clm-rls.ifsalpha.com/42b28164-bd7a-463c-9e4d-963b8ce11917</v>
      </c>
      <c r="P16" s="1" t="str">
        <f>Spaces!P16</f>
        <v/>
      </c>
      <c r="Q16" s="1" t="str">
        <f>Spaces!Q16</f>
        <v/>
      </c>
      <c r="R16" s="1" t="str">
        <f>Spaces!R16</f>
        <v/>
      </c>
      <c r="S16" s="4" t="str">
        <f>Spaces!S16</f>
        <v>https://release-images.clm-rls.ifsalpha.com/f5e49720-47da-4bff-9740-c9fa1f7005e4</v>
      </c>
      <c r="T16" s="1" t="str">
        <f>Spaces!T16</f>
        <v/>
      </c>
      <c r="U16" s="1" t="str">
        <f>Spaces!U16</f>
        <v/>
      </c>
      <c r="V16" s="1" t="str">
        <f t="shared" si="1"/>
        <v>chambre</v>
      </c>
      <c r="W16" s="5" t="str">
        <f t="shared" si="2"/>
        <v>contact@colivme.com</v>
      </c>
      <c r="X16" s="5" t="str">
        <f t="shared" si="3"/>
        <v>+33(0)182886991</v>
      </c>
      <c r="Y16" s="5" t="str">
        <f t="shared" si="4"/>
        <v>meublé</v>
      </c>
      <c r="Z16" s="5" t="str">
        <f t="shared" si="5"/>
        <v>non disponible</v>
      </c>
    </row>
    <row r="17">
      <c r="A17" s="1" t="str">
        <f>Spaces!A17</f>
        <v>Résidence SweetLy Saint Augustin</v>
      </c>
      <c r="B17" s="1" t="str">
        <f>Spaces!B17</f>
        <v>Ouverte en Août 2019, la résidence Saint Augustin comporte 173 appartements meublés et équipés destinés aux jeunes actifs et aux étudiants. 
La ligne A du tramway passant devant la résidence permet de rejoindre l’hypercentre de Bordeaux en 15 minutes. 
Le centre du quartier Saint Augustin se trouve à 5 minutes à pied, vous y trouverez de nombreux commerces de proximité (pharmacie, banques, primeur, presse, boulangerie, traiteur, coiffeur etc.). 
Un lieu de vie privilégié, calme et sécurisé, placé sous vidéosurveillance et équipée d’un double contrôle d'accès à l’entrée ainsi que d’interphones de dernières générations.</v>
      </c>
      <c r="C17" s="1" t="str">
        <f>Spaces!C17</f>
        <v>107 Rue de la Pelouse de Douet</v>
      </c>
      <c r="D17" s="1" t="str">
        <f>Spaces!D17</f>
        <v>Bordeaux</v>
      </c>
      <c r="E17" s="1" t="str">
        <f>Spaces!E17</f>
        <v>France</v>
      </c>
      <c r="F17" s="1" t="str">
        <f>Spaces!F17</f>
        <v>33000</v>
      </c>
      <c r="G17" s="1">
        <f>Spaces!G17</f>
        <v>44.8298338</v>
      </c>
      <c r="H17" s="1">
        <f>Spaces!H17</f>
        <v>-0.6086304</v>
      </c>
      <c r="I17" s="1">
        <f>Spaces!I17</f>
        <v>620</v>
      </c>
      <c r="J17" s="4" t="str">
        <f>Spaces!J17</f>
        <v>https://colivme.com/coliving/france/bordeaux/residence-sweetly-saint-augustin</v>
      </c>
      <c r="K17" s="1">
        <f>Spaces!K17</f>
        <v>173</v>
      </c>
      <c r="L17" s="4" t="str">
        <f>Spaces!L17</f>
        <v>https://release-images.clm-rls.ifsalpha.com/4e61447a-5b5b-4bdb-bf64-1bb01b46c513</v>
      </c>
      <c r="M17" s="4" t="str">
        <f>Spaces!M17</f>
        <v>https://release-images.clm-rls.ifsalpha.com/f099cfdd-8cf6-484a-ba3a-dd6861379aec</v>
      </c>
      <c r="N17" s="4" t="str">
        <f>Spaces!N17</f>
        <v>https://release-images.clm-rls.ifsalpha.com/96a63596-1a2e-46bb-a967-acde8c7fe3ee</v>
      </c>
      <c r="O17" s="4" t="str">
        <f>Spaces!O17</f>
        <v>https://release-images.clm-rls.ifsalpha.com/a3c7e829-dbb4-4bfc-ad89-d395107288f7</v>
      </c>
      <c r="P17" s="4" t="str">
        <f>Spaces!P17</f>
        <v>https://release-images.clm-rls.ifsalpha.com/5c8e784f-8a8e-494e-89ce-e021fd31c355</v>
      </c>
      <c r="Q17" s="4" t="str">
        <f>Spaces!Q17</f>
        <v>https://release-images.clm-rls.ifsalpha.com/8eb4e331-fb68-45c4-be61-80d304527a95</v>
      </c>
      <c r="R17" s="4" t="str">
        <f>Spaces!R17</f>
        <v>https://release-images.clm-rls.ifsalpha.com/2c20f784-b9f5-417f-b1ca-966f0835aa73</v>
      </c>
      <c r="S17" s="4" t="str">
        <f>Spaces!S17</f>
        <v>https://release-images.clm-rls.ifsalpha.com/92f2a182-35fa-425e-9b34-e98741dce498</v>
      </c>
      <c r="T17" s="4" t="str">
        <f>Spaces!T17</f>
        <v>https://release-images.clm-rls.ifsalpha.com/67c17f21-e7d3-46fa-ac2d-ed92ad118c56</v>
      </c>
      <c r="U17" s="4" t="str">
        <f>Spaces!U17</f>
        <v>https://release-images.clm-rls.ifsalpha.com/92d8bca5-9bef-4350-b432-d707716f741d</v>
      </c>
      <c r="V17" s="1" t="str">
        <f t="shared" si="1"/>
        <v>chambre</v>
      </c>
      <c r="W17" s="5" t="str">
        <f t="shared" si="2"/>
        <v>contact@colivme.com</v>
      </c>
      <c r="X17" s="5" t="str">
        <f t="shared" si="3"/>
        <v>+33(0)182886991</v>
      </c>
      <c r="Y17" s="5" t="str">
        <f t="shared" si="4"/>
        <v>meublé</v>
      </c>
      <c r="Z17" s="5" t="str">
        <f t="shared" si="5"/>
        <v>disponible</v>
      </c>
    </row>
    <row r="18">
      <c r="A18" s="1" t="str">
        <f>Spaces!A18</f>
        <v>V</v>
      </c>
      <c r="B18" s="1" t="str">
        <f>Spaces!B18</f>
        <v>V est un bel hôtel particulier remis à neuf (acoustique, thermique…), situé à proximité de la barrière de Pessac à Bordeaux.
Une maison de 350 m2 sur 4 niveaux composée d'espaces partagés en rez-de-jardin et de 11 logements aux étages.
Le jardin que vous apprécierez de la veranda et des terrasses n'est pas en reste avec un coin potager à votre disposition, des plantes aromatiques en quantité et de belles plantations.
</v>
      </c>
      <c r="C18" s="1" t="str">
        <f>Spaces!C18</f>
        <v>45, Boulevard George V</v>
      </c>
      <c r="D18" s="1" t="str">
        <f>Spaces!D18</f>
        <v>Bordeaux</v>
      </c>
      <c r="E18" s="1" t="str">
        <f>Spaces!E18</f>
        <v>France</v>
      </c>
      <c r="F18" s="1" t="str">
        <f>Spaces!F18</f>
        <v>33000</v>
      </c>
      <c r="G18" s="1">
        <f>Spaces!G18</f>
        <v>44.8259237</v>
      </c>
      <c r="H18" s="1">
        <f>Spaces!H18</f>
        <v>-0.5903738</v>
      </c>
      <c r="I18" s="1">
        <f>Spaces!I18</f>
        <v>800</v>
      </c>
      <c r="J18" s="4" t="str">
        <f>Spaces!J18</f>
        <v>https://colivme.com/coliving/france/bordeaux/v</v>
      </c>
      <c r="K18" s="1">
        <f>Spaces!K18</f>
        <v>10</v>
      </c>
      <c r="L18" s="4" t="str">
        <f>Spaces!L18</f>
        <v>https://release-images.clm-rls.ifsalpha.com/5af5e397-42d9-4ffa-81f2-f4351d2cd2c7</v>
      </c>
      <c r="M18" s="4" t="str">
        <f>Spaces!M18</f>
        <v>https://release-images.clm-rls.ifsalpha.com/267890ac-3481-45c3-96ca-900077572e9a</v>
      </c>
      <c r="N18" s="4" t="str">
        <f>Spaces!N18</f>
        <v>https://release-images.clm-rls.ifsalpha.com/81e8e793-f9b6-4227-8d34-26dea13acf13</v>
      </c>
      <c r="O18" s="4" t="str">
        <f>Spaces!O18</f>
        <v>https://release-images.clm-rls.ifsalpha.com/be854b33-0b9b-4553-8241-e1d2ef712e1b</v>
      </c>
      <c r="P18" s="4" t="str">
        <f>Spaces!P18</f>
        <v>https://release-images.clm-rls.ifsalpha.com/39b9679c-cfa6-403a-bc14-8d6ba3c48a7a</v>
      </c>
      <c r="Q18" s="4" t="str">
        <f>Spaces!Q18</f>
        <v>https://release-images.clm-rls.ifsalpha.com/1b9e9d70-4766-490e-9e2a-8d083efb8eb8</v>
      </c>
      <c r="R18" s="1" t="str">
        <f>Spaces!R18</f>
        <v/>
      </c>
      <c r="S18" s="1" t="str">
        <f>Spaces!S18</f>
        <v/>
      </c>
      <c r="T18" s="1" t="str">
        <f>Spaces!T18</f>
        <v/>
      </c>
      <c r="U18" s="1" t="str">
        <f>Spaces!U18</f>
        <v/>
      </c>
      <c r="V18" s="1" t="str">
        <f t="shared" si="1"/>
        <v>chambre</v>
      </c>
      <c r="W18" s="5" t="str">
        <f t="shared" si="2"/>
        <v>contact@colivme.com</v>
      </c>
      <c r="X18" s="5" t="str">
        <f t="shared" si="3"/>
        <v>+33(0)182886991</v>
      </c>
      <c r="Y18" s="5" t="str">
        <f t="shared" si="4"/>
        <v>meublé</v>
      </c>
      <c r="Z18" s="5" t="str">
        <f t="shared" si="5"/>
        <v>disponible</v>
      </c>
    </row>
    <row r="19">
      <c r="A19" s="1" t="str">
        <f>Spaces!A19</f>
        <v>IKOAB Coliving </v>
      </c>
      <c r="B19" s="1" t="str">
        <f>Spaces!B19</f>
        <v>IKOAB offers a wide choice of rooms, flexible leases and ongoing assistance. Reserve your room online and organize your move in a few clicks, IKOAB guarantees you a quality accommodation.</v>
      </c>
      <c r="C19" s="1" t="str">
        <f>Spaces!C19</f>
        <v>Chaussée de Waterloo 428</v>
      </c>
      <c r="D19" s="1" t="str">
        <f>Spaces!D19</f>
        <v>Brussels</v>
      </c>
      <c r="E19" s="1" t="str">
        <f>Spaces!E19</f>
        <v>Belgium</v>
      </c>
      <c r="F19" s="1" t="str">
        <f>Spaces!F19</f>
        <v>1050</v>
      </c>
      <c r="G19" s="1">
        <f>Spaces!G19</f>
        <v>50.8218804</v>
      </c>
      <c r="H19" s="1">
        <f>Spaces!H19</f>
        <v>4.3560921</v>
      </c>
      <c r="I19" s="1" t="str">
        <f>Spaces!I19</f>
        <v/>
      </c>
      <c r="J19" s="4" t="str">
        <f>Spaces!J19</f>
        <v>https://colivme.com/coliving/belgium/bruxelles/ikoab-coliving</v>
      </c>
      <c r="K19" s="1">
        <f>Spaces!K19</f>
        <v>10</v>
      </c>
      <c r="L19" s="4" t="str">
        <f>Spaces!L19</f>
        <v>https://release-images.clm-rls.ifsalpha.com/6c783c4d-615f-4809-b7ac-f6e9604f8981</v>
      </c>
      <c r="M19" s="4" t="str">
        <f>Spaces!M19</f>
        <v>https://release-images.clm-rls.ifsalpha.com/7c752c0a-2495-4a89-9ae5-34e101fe9932</v>
      </c>
      <c r="N19" s="4" t="str">
        <f>Spaces!N19</f>
        <v>https://release-images.clm-rls.ifsalpha.com/d860539f-21e1-435c-b712-bcdd8d1120c2</v>
      </c>
      <c r="O19" s="4" t="str">
        <f>Spaces!O19</f>
        <v>https://release-images.clm-rls.ifsalpha.com/fdf8bb3b-52df-4aa5-9f13-eb6350640afa</v>
      </c>
      <c r="P19" s="4" t="str">
        <f>Spaces!P19</f>
        <v>https://release-images.clm-rls.ifsalpha.com/3faa19ed-f17c-47a7-9829-de39e1382661</v>
      </c>
      <c r="Q19" s="4" t="str">
        <f>Spaces!Q19</f>
        <v>https://release-images.clm-rls.ifsalpha.com/a2de0828-0a80-445b-bb54-3d9a3c21d013</v>
      </c>
      <c r="R19" s="1" t="str">
        <f>Spaces!R19</f>
        <v/>
      </c>
      <c r="S19" s="1" t="str">
        <f>Spaces!S19</f>
        <v/>
      </c>
      <c r="T19" s="1" t="str">
        <f>Spaces!T19</f>
        <v/>
      </c>
      <c r="U19" s="1" t="str">
        <f>Spaces!U19</f>
        <v/>
      </c>
      <c r="V19" s="1" t="str">
        <f t="shared" si="1"/>
        <v>chambre</v>
      </c>
      <c r="W19" s="5" t="str">
        <f t="shared" si="2"/>
        <v>contact@colivme.com</v>
      </c>
      <c r="X19" s="5" t="str">
        <f t="shared" si="3"/>
        <v>+33(0)182886991</v>
      </c>
      <c r="Y19" s="5" t="str">
        <f t="shared" si="4"/>
        <v>meublé</v>
      </c>
      <c r="Z19" s="5" t="str">
        <f t="shared" si="5"/>
        <v>non disponible</v>
      </c>
    </row>
    <row r="20">
      <c r="A20" s="1" t="str">
        <f>Spaces!A20</f>
        <v>Morton Place Chatelain</v>
      </c>
      <c r="B20" s="1" t="str">
        <f>Spaces!B20</f>
        <v>Morton Place c'est une série de maisons de maître bruxelloises renovées pour la colocation de grand confort. Le décor est soigné et le caractère préservé. Les chambre sont spacieuses avec salle de douche privatives, les espaces communs diversifiés permettant de travailler dans le home office, loger ses visiteurs dans la chambre d'amis, préparer un repas dans les cuisines sur mesure. </v>
      </c>
      <c r="C20" s="1" t="str">
        <f>Spaces!C20</f>
        <v>17, rue de Neufchatel</v>
      </c>
      <c r="D20" s="1" t="str">
        <f>Spaces!D20</f>
        <v>Bruxelles</v>
      </c>
      <c r="E20" s="1" t="str">
        <f>Spaces!E20</f>
        <v>Belgique</v>
      </c>
      <c r="F20" s="1" t="str">
        <f>Spaces!F20</f>
        <v>1180</v>
      </c>
      <c r="G20" s="1">
        <f>Spaces!G20</f>
        <v>50.8275382</v>
      </c>
      <c r="H20" s="1">
        <f>Spaces!H20</f>
        <v>4.3539878</v>
      </c>
      <c r="I20" s="1">
        <f>Spaces!I20</f>
        <v>875</v>
      </c>
      <c r="J20" s="4" t="str">
        <f>Spaces!J20</f>
        <v>https://colivme.com/coliving/belgium/bruxelles/morton-place-chatelain</v>
      </c>
      <c r="K20" s="1">
        <f>Spaces!K20</f>
        <v>10</v>
      </c>
      <c r="L20" s="4" t="str">
        <f>Spaces!L20</f>
        <v>https://release-images.clm-rls.ifsalpha.com/4fd56276-f820-4d55-88af-b5cdb7d8e6e3</v>
      </c>
      <c r="M20" s="4" t="str">
        <f>Spaces!M20</f>
        <v>https://release-images.clm-rls.ifsalpha.com/4d656ca1-b09f-4f87-b14b-49ec22e411a4</v>
      </c>
      <c r="N20" s="4" t="str">
        <f>Spaces!N20</f>
        <v>https://release-images.clm-rls.ifsalpha.com/09c69d71-8c4c-4852-82a7-d5e229f99918</v>
      </c>
      <c r="O20" s="4" t="str">
        <f>Spaces!O20</f>
        <v>https://release-images.clm-rls.ifsalpha.com/b96e97c7-d445-4eea-8b0c-2ffbd056212a</v>
      </c>
      <c r="P20" s="1" t="str">
        <f>Spaces!P20</f>
        <v/>
      </c>
      <c r="Q20" s="1" t="str">
        <f>Spaces!Q20</f>
        <v/>
      </c>
      <c r="R20" s="1" t="str">
        <f>Spaces!R20</f>
        <v/>
      </c>
      <c r="S20" s="1" t="str">
        <f>Spaces!S20</f>
        <v/>
      </c>
      <c r="T20" s="1" t="str">
        <f>Spaces!T20</f>
        <v/>
      </c>
      <c r="U20" s="1" t="str">
        <f>Spaces!U20</f>
        <v/>
      </c>
      <c r="V20" s="1" t="str">
        <f t="shared" si="1"/>
        <v>chambre</v>
      </c>
      <c r="W20" s="5" t="str">
        <f t="shared" si="2"/>
        <v>contact@colivme.com</v>
      </c>
      <c r="X20" s="5" t="str">
        <f t="shared" si="3"/>
        <v>+33(0)182886991</v>
      </c>
      <c r="Y20" s="5" t="str">
        <f t="shared" si="4"/>
        <v>meublé</v>
      </c>
      <c r="Z20" s="5" t="str">
        <f t="shared" si="5"/>
        <v>disponible</v>
      </c>
    </row>
    <row r="21">
      <c r="A21" s="1" t="str">
        <f>Spaces!A21</f>
        <v>Camelot Europe Bures Morainvilliers</v>
      </c>
      <c r="B21" s="1" t="str">
        <f>Spaces!B21</f>
        <v>
Camelot Europe vous propose  à Bures-Morainvilliers dans une très belle résidence, des chambres au format Coliving.
Les chambres sont spacieuses (environ 25m²) et au tarif de 208€/mois (eau et électricité inclus).
La résidences est avec jardin et parking, 8 chambres avec salle d'eau personnelle. Une salle commune et une grande cuisine sont à votre disposition.
Nous acceptons les personnes justifiant d’une activité professionnelle au sein de la région ou étudiant ayant un garant.
</v>
      </c>
      <c r="C21" s="1" t="str">
        <f>Spaces!C21</f>
        <v>32 rue de la Fontaine</v>
      </c>
      <c r="D21" s="1" t="str">
        <f>Spaces!D21</f>
        <v>Bures Morainvilliers</v>
      </c>
      <c r="E21" s="1" t="str">
        <f>Spaces!E21</f>
        <v>France</v>
      </c>
      <c r="F21" s="1" t="str">
        <f>Spaces!F21</f>
        <v>78630</v>
      </c>
      <c r="G21" s="1">
        <f>Spaces!G21</f>
        <v>48.9464074</v>
      </c>
      <c r="H21" s="1">
        <f>Spaces!H21</f>
        <v>1.9611326</v>
      </c>
      <c r="I21" s="1" t="str">
        <f>Spaces!I21</f>
        <v/>
      </c>
      <c r="J21" s="4" t="str">
        <f>Spaces!J21</f>
        <v>https://colivme.com/coliving/france/bures-morainvilliers/camelot-europe-bures-morainvilliers</v>
      </c>
      <c r="K21" s="1">
        <f>Spaces!K21</f>
        <v>13</v>
      </c>
      <c r="L21" s="4" t="str">
        <f>Spaces!L21</f>
        <v>https://release-images.clm-rls.ifsalpha.com/7b8b73fc-b034-4e46-a5ef-05225e228f24</v>
      </c>
      <c r="M21" s="4" t="str">
        <f>Spaces!M21</f>
        <v>https://release-images.clm-rls.ifsalpha.com/c1a62bb3-2a33-403f-bf50-34cc4bd4baab</v>
      </c>
      <c r="N21" s="4" t="str">
        <f>Spaces!N21</f>
        <v>https://release-images.clm-rls.ifsalpha.com/5f05327b-c5f1-4806-b19c-915faa78177b</v>
      </c>
      <c r="O21" s="1" t="str">
        <f>Spaces!O21</f>
        <v/>
      </c>
      <c r="P21" s="1" t="str">
        <f>Spaces!P21</f>
        <v/>
      </c>
      <c r="Q21" s="1" t="str">
        <f>Spaces!Q21</f>
        <v/>
      </c>
      <c r="R21" s="1" t="str">
        <f>Spaces!R21</f>
        <v/>
      </c>
      <c r="S21" s="1" t="str">
        <f>Spaces!S21</f>
        <v/>
      </c>
      <c r="T21" s="1" t="str">
        <f>Spaces!T21</f>
        <v/>
      </c>
      <c r="U21" s="1" t="str">
        <f>Spaces!U21</f>
        <v/>
      </c>
      <c r="V21" s="1" t="str">
        <f t="shared" si="1"/>
        <v>chambre</v>
      </c>
      <c r="W21" s="5" t="str">
        <f t="shared" si="2"/>
        <v>contact@colivme.com</v>
      </c>
      <c r="X21" s="5" t="str">
        <f t="shared" si="3"/>
        <v>+33(0)182886991</v>
      </c>
      <c r="Y21" s="5" t="str">
        <f t="shared" si="4"/>
        <v>meublé</v>
      </c>
      <c r="Z21" s="5" t="str">
        <f t="shared" si="5"/>
        <v>non disponible</v>
      </c>
    </row>
    <row r="22">
      <c r="A22" s="1" t="str">
        <f>Spaces!A22</f>
        <v>Camelot Europe Cahors</v>
      </c>
      <c r="B22" s="1" t="str">
        <f>Spaces!B22</f>
        <v>Camelot Europe vous propose dans une résidence sécurisée, de spacieuses chambres allant de 15 à 60m² sous format "Coliving"
Emplacement de parking, cuisine équipée (plaque chauffante, réfrigérateur), salles de bain, toilettes compris.
Nous acceptons les personnes justifiant d’une activité professionnelle au sein de la région ou étudiant ayant un garant.
</v>
      </c>
      <c r="C22" s="1" t="str">
        <f>Spaces!C22</f>
        <v>263 avenue pierre semard</v>
      </c>
      <c r="D22" s="1" t="str">
        <f>Spaces!D22</f>
        <v>Cahors</v>
      </c>
      <c r="E22" s="1" t="str">
        <f>Spaces!E22</f>
        <v>France</v>
      </c>
      <c r="F22" s="1" t="str">
        <f>Spaces!F22</f>
        <v>46000</v>
      </c>
      <c r="G22" s="1">
        <f>Spaces!G22</f>
        <v>44.4484124</v>
      </c>
      <c r="H22" s="1">
        <f>Spaces!H22</f>
        <v>1.4323088</v>
      </c>
      <c r="I22" s="1">
        <f>Spaces!I22</f>
        <v>175</v>
      </c>
      <c r="J22" s="4" t="str">
        <f>Spaces!J22</f>
        <v>https://colivme.com/coliving/france/cahors/camelot-europe-cahors</v>
      </c>
      <c r="K22" s="1">
        <f>Spaces!K22</f>
        <v>15</v>
      </c>
      <c r="L22" s="4" t="str">
        <f>Spaces!L22</f>
        <v>https://release-images.clm-rls.ifsalpha.com/994bb9db-b3d8-4070-945d-7e20d8f183ab</v>
      </c>
      <c r="M22" s="4" t="str">
        <f>Spaces!M22</f>
        <v>https://release-images.clm-rls.ifsalpha.com/1910e39c-b9b1-46f9-88c1-29fd50b87dd6</v>
      </c>
      <c r="N22" s="4" t="str">
        <f>Spaces!N22</f>
        <v>https://release-images.clm-rls.ifsalpha.com/84882178-7aa4-4796-83f2-3e719446f671</v>
      </c>
      <c r="O22" s="1" t="str">
        <f>Spaces!O22</f>
        <v/>
      </c>
      <c r="P22" s="1" t="str">
        <f>Spaces!P22</f>
        <v/>
      </c>
      <c r="Q22" s="1" t="str">
        <f>Spaces!Q22</f>
        <v/>
      </c>
      <c r="R22" s="1" t="str">
        <f>Spaces!R22</f>
        <v/>
      </c>
      <c r="S22" s="1" t="str">
        <f>Spaces!S22</f>
        <v/>
      </c>
      <c r="T22" s="1" t="str">
        <f>Spaces!T22</f>
        <v/>
      </c>
      <c r="U22" s="1" t="str">
        <f>Spaces!U22</f>
        <v/>
      </c>
      <c r="V22" s="1" t="str">
        <f t="shared" si="1"/>
        <v>chambre</v>
      </c>
      <c r="W22" s="5" t="str">
        <f t="shared" si="2"/>
        <v>contact@colivme.com</v>
      </c>
      <c r="X22" s="5" t="str">
        <f t="shared" si="3"/>
        <v>+33(0)182886991</v>
      </c>
      <c r="Y22" s="5" t="str">
        <f t="shared" si="4"/>
        <v>meublé</v>
      </c>
      <c r="Z22" s="5" t="str">
        <f t="shared" si="5"/>
        <v>disponible</v>
      </c>
    </row>
    <row r="23">
      <c r="A23" s="1" t="str">
        <f>Spaces!A23</f>
        <v>Camelot Europe Chantilly  </v>
      </c>
      <c r="B23" s="1" t="str">
        <f>Spaces!B23</f>
        <v>
Camelot Europe vous propose dans une résidence sécurisée à Chantilly, des chambres sous format coliving, 
dès 248€/mois / personne – eau chauffage et électricité compris votre chambre est spacieuse jusqu'à 35m² !
Nous acceptons les personnes justifiant d’une activité professionnelle au sein de la région ou étudiant ayant un garant.
</v>
      </c>
      <c r="C23" s="1" t="str">
        <f>Spaces!C23</f>
        <v>26 rue des cascades</v>
      </c>
      <c r="D23" s="1" t="str">
        <f>Spaces!D23</f>
        <v>Chantilly</v>
      </c>
      <c r="E23" s="1" t="str">
        <f>Spaces!E23</f>
        <v>Chantilly</v>
      </c>
      <c r="F23" s="1" t="str">
        <f>Spaces!F23</f>
        <v>60500</v>
      </c>
      <c r="G23" s="1">
        <f>Spaces!G23</f>
        <v>49.1957954</v>
      </c>
      <c r="H23" s="1">
        <f>Spaces!H23</f>
        <v>2.4688896</v>
      </c>
      <c r="I23" s="1" t="str">
        <f>Spaces!I23</f>
        <v/>
      </c>
      <c r="J23" s="4" t="str">
        <f>Spaces!J23</f>
        <v>https://colivme.com/coliving/france/chantilly/camelot-europe-chantilly</v>
      </c>
      <c r="K23" s="1">
        <f>Spaces!K23</f>
        <v>18</v>
      </c>
      <c r="L23" s="4" t="str">
        <f>Spaces!L23</f>
        <v>https://release-images.clm-rls.ifsalpha.com/7e7e1ae5-1271-43cd-9092-ebafb77a2dce</v>
      </c>
      <c r="M23" s="4" t="str">
        <f>Spaces!M23</f>
        <v>https://release-images.clm-rls.ifsalpha.com/867bf67a-8fb7-4930-96c9-b7c154c71022</v>
      </c>
      <c r="N23" s="4" t="str">
        <f>Spaces!N23</f>
        <v>https://release-images.clm-rls.ifsalpha.com/02fb7d82-a57b-4a1f-b02b-065ea9fd99dc</v>
      </c>
      <c r="O23" s="1" t="str">
        <f>Spaces!O23</f>
        <v/>
      </c>
      <c r="P23" s="1" t="str">
        <f>Spaces!P23</f>
        <v/>
      </c>
      <c r="Q23" s="1" t="str">
        <f>Spaces!Q23</f>
        <v/>
      </c>
      <c r="R23" s="1" t="str">
        <f>Spaces!R23</f>
        <v/>
      </c>
      <c r="S23" s="1" t="str">
        <f>Spaces!S23</f>
        <v/>
      </c>
      <c r="T23" s="1" t="str">
        <f>Spaces!T23</f>
        <v/>
      </c>
      <c r="U23" s="1" t="str">
        <f>Spaces!U23</f>
        <v/>
      </c>
      <c r="V23" s="1" t="str">
        <f t="shared" si="1"/>
        <v>chambre</v>
      </c>
      <c r="W23" s="5" t="str">
        <f t="shared" si="2"/>
        <v>contact@colivme.com</v>
      </c>
      <c r="X23" s="5" t="str">
        <f t="shared" si="3"/>
        <v>+33(0)182886991</v>
      </c>
      <c r="Y23" s="5" t="str">
        <f t="shared" si="4"/>
        <v>meublé</v>
      </c>
      <c r="Z23" s="5" t="str">
        <f t="shared" si="5"/>
        <v>non disponible</v>
      </c>
    </row>
    <row r="24">
      <c r="A24" s="1" t="str">
        <f>Spaces!A24</f>
        <v>IKOAB - Angleterre </v>
      </c>
      <c r="B24" s="1" t="str">
        <f>Spaces!B24</f>
        <v>Située en plein coeur de la ville haute de Charleroi, la maison Angleterre abrite un style Art-Deco. Elle se démarque par son choix de mobiliers raffinés et ses couleurs vives. Elle est composée de 10 chambres sur 3 étages, ainsi que d'un grand jardin, idéal pour les jours ensoleillés.
Les colivers : jeune travailleur.se ou stagiaire âgé.e de 18 à 35 ans</v>
      </c>
      <c r="C24" s="1" t="str">
        <f>Spaces!C24</f>
        <v>Rue d'Angleterre 11</v>
      </c>
      <c r="D24" s="1" t="str">
        <f>Spaces!D24</f>
        <v>Charleroi</v>
      </c>
      <c r="E24" s="1" t="str">
        <f>Spaces!E24</f>
        <v>Bruxelles</v>
      </c>
      <c r="F24" s="1" t="str">
        <f>Spaces!F24</f>
        <v>6000</v>
      </c>
      <c r="G24" s="1">
        <f>Spaces!G24</f>
        <v>50.4162611</v>
      </c>
      <c r="H24" s="1">
        <f>Spaces!H24</f>
        <v>4.4507211</v>
      </c>
      <c r="I24" s="1">
        <f>Spaces!I24</f>
        <v>450</v>
      </c>
      <c r="J24" s="4" t="str">
        <f>Spaces!J24</f>
        <v>https://colivme.com/coliving/belgium/charleroi/ikoab-angleterre</v>
      </c>
      <c r="K24" s="1">
        <f>Spaces!K24</f>
        <v>2</v>
      </c>
      <c r="L24" s="4" t="str">
        <f>Spaces!L24</f>
        <v>https://release-images.clm-rls.ifsalpha.com/4b613f0b-7c4b-40c9-a382-1a67b6922133</v>
      </c>
      <c r="M24" s="4" t="str">
        <f>Spaces!M24</f>
        <v>https://release-images.clm-rls.ifsalpha.com/0f9d8649-11d3-4849-ba43-9b66abdb90d5</v>
      </c>
      <c r="N24" s="4" t="str">
        <f>Spaces!N24</f>
        <v>https://release-images.clm-rls.ifsalpha.com/a56530a7-526c-4cbf-a507-0cd8dfc070b7</v>
      </c>
      <c r="O24" s="4" t="str">
        <f>Spaces!O24</f>
        <v>https://release-images.clm-rls.ifsalpha.com/6a7e311c-4fee-4bcf-b7e8-2c9e19123052</v>
      </c>
      <c r="P24" s="4" t="str">
        <f>Spaces!P24</f>
        <v>https://release-images.clm-rls.ifsalpha.com/b972ec76-a45b-4c93-bd3d-17ec328190d6</v>
      </c>
      <c r="Q24" s="4" t="str">
        <f>Spaces!Q24</f>
        <v>https://release-images.clm-rls.ifsalpha.com/1ac2738d-286b-4e6b-8954-4b0561de81b0</v>
      </c>
      <c r="R24" s="1" t="str">
        <f>Spaces!R24</f>
        <v/>
      </c>
      <c r="S24" s="1" t="str">
        <f>Spaces!S24</f>
        <v/>
      </c>
      <c r="T24" s="1" t="str">
        <f>Spaces!T24</f>
        <v/>
      </c>
      <c r="U24" s="1" t="str">
        <f>Spaces!U24</f>
        <v/>
      </c>
      <c r="V24" s="1" t="str">
        <f t="shared" si="1"/>
        <v>chambre</v>
      </c>
      <c r="W24" s="5" t="str">
        <f t="shared" si="2"/>
        <v>contact@colivme.com</v>
      </c>
      <c r="X24" s="5" t="str">
        <f t="shared" si="3"/>
        <v>+33(0)182886991</v>
      </c>
      <c r="Y24" s="5" t="str">
        <f t="shared" si="4"/>
        <v>meublé</v>
      </c>
      <c r="Z24" s="5" t="str">
        <f t="shared" si="5"/>
        <v>disponible</v>
      </c>
    </row>
    <row r="25">
      <c r="A25" s="1" t="str">
        <f>Spaces!A25</f>
        <v>IKOAB - Isaac</v>
      </c>
      <c r="B25" s="1" t="str">
        <f>Spaces!B25</f>
        <v>La maison Isaac se trouve à quelques pas du Parc Hiernaux et du centre commercial Ville 2. Cette jolie petite maison a été aménagée dans un style scandinave et épuré. Elle dispose de 6 chambres spacieuses et modernes, dont les plafonds sont habillés de tons pastels.
Les colivers : jeune travailleur.se ou stagiaire âgé.e de 18 à 35 ans </v>
      </c>
      <c r="C25" s="1" t="str">
        <f>Spaces!C25</f>
        <v>23 Rue Isaac</v>
      </c>
      <c r="D25" s="1" t="str">
        <f>Spaces!D25</f>
        <v>Charleroi</v>
      </c>
      <c r="E25" s="1" t="str">
        <f>Spaces!E25</f>
        <v>Bruxelles</v>
      </c>
      <c r="F25" s="1" t="str">
        <f>Spaces!F25</f>
        <v>6000</v>
      </c>
      <c r="G25" s="1">
        <f>Spaces!G25</f>
        <v>50.4156459</v>
      </c>
      <c r="H25" s="1">
        <f>Spaces!H25</f>
        <v>4.4501966</v>
      </c>
      <c r="I25" s="1">
        <f>Spaces!I25</f>
        <v>535</v>
      </c>
      <c r="J25" s="4" t="str">
        <f>Spaces!J25</f>
        <v>https://colivme.com/coliving/belgium/charleroi/ikoab-isaac</v>
      </c>
      <c r="K25" s="1">
        <f>Spaces!K25</f>
        <v>3</v>
      </c>
      <c r="L25" s="4" t="str">
        <f>Spaces!L25</f>
        <v>https://release-images.clm-rls.ifsalpha.com/ba729fb0-e4f8-486b-a53c-3566cbdda6d6</v>
      </c>
      <c r="M25" s="4" t="str">
        <f>Spaces!M25</f>
        <v>https://release-images.clm-rls.ifsalpha.com/ca7f11f3-a13c-459f-82fa-9eed66324b81</v>
      </c>
      <c r="N25" s="4" t="str">
        <f>Spaces!N25</f>
        <v>https://release-images.clm-rls.ifsalpha.com/20753359-356a-47ea-99da-51231dd828da</v>
      </c>
      <c r="O25" s="4" t="str">
        <f>Spaces!O25</f>
        <v>https://release-images.clm-rls.ifsalpha.com/485a534d-c8dc-4d62-98a6-6acd45ee3978</v>
      </c>
      <c r="P25" s="1" t="str">
        <f>Spaces!P25</f>
        <v/>
      </c>
      <c r="Q25" s="1" t="str">
        <f>Spaces!Q25</f>
        <v/>
      </c>
      <c r="R25" s="1" t="str">
        <f>Spaces!R25</f>
        <v/>
      </c>
      <c r="S25" s="1" t="str">
        <f>Spaces!S25</f>
        <v/>
      </c>
      <c r="T25" s="1" t="str">
        <f>Spaces!T25</f>
        <v/>
      </c>
      <c r="U25" s="1" t="str">
        <f>Spaces!U25</f>
        <v/>
      </c>
      <c r="V25" s="1" t="str">
        <f t="shared" si="1"/>
        <v>chambre</v>
      </c>
      <c r="W25" s="5" t="str">
        <f t="shared" si="2"/>
        <v>contact@colivme.com</v>
      </c>
      <c r="X25" s="5" t="str">
        <f t="shared" si="3"/>
        <v>+33(0)182886991</v>
      </c>
      <c r="Y25" s="5" t="str">
        <f t="shared" si="4"/>
        <v>meublé</v>
      </c>
      <c r="Z25" s="5" t="str">
        <f t="shared" si="5"/>
        <v>disponible</v>
      </c>
    </row>
    <row r="26">
      <c r="A26" s="1" t="str">
        <f>Spaces!A26</f>
        <v>IKOAB - Louvain </v>
      </c>
      <c r="B26" s="1" t="str">
        <f>Spaces!B26</f>
        <v>Cette incroyable maison de caractère abritant 17 chambres est située près de la place de la Digue et proche de toutes les commodités. Louvain nous séduit notamment grâce à son magnifique jardin de 200m2, ses couleurs vives et ses généreux espaces.</v>
      </c>
      <c r="C26" s="1" t="str">
        <f>Spaces!C26</f>
        <v>Rue de Louvain 8</v>
      </c>
      <c r="D26" s="1" t="str">
        <f>Spaces!D26</f>
        <v>Charleroi</v>
      </c>
      <c r="E26" s="1" t="str">
        <f>Spaces!E26</f>
        <v>Bruxelles </v>
      </c>
      <c r="F26" s="1" t="str">
        <f>Spaces!F26</f>
        <v>6000</v>
      </c>
      <c r="G26" s="1">
        <f>Spaces!G26</f>
        <v>50.4625374</v>
      </c>
      <c r="H26" s="1">
        <f>Spaces!H26</f>
        <v>4.4588213</v>
      </c>
      <c r="I26" s="1">
        <f>Spaces!I26</f>
        <v>510</v>
      </c>
      <c r="J26" s="4" t="str">
        <f>Spaces!J26</f>
        <v>https://colivme.com/coliving/belgium/charleroi/ikoab-louvain</v>
      </c>
      <c r="K26" s="1">
        <f>Spaces!K26</f>
        <v>17</v>
      </c>
      <c r="L26" s="4" t="str">
        <f>Spaces!L26</f>
        <v>https://release-images.clm-rls.ifsalpha.com/db4e0e85-460a-4e0b-8a8e-2b3900e59a21</v>
      </c>
      <c r="M26" s="4" t="str">
        <f>Spaces!M26</f>
        <v>https://release-images.clm-rls.ifsalpha.com/8ae7d36c-0a41-4017-ab1f-a8514796c85a</v>
      </c>
      <c r="N26" s="4" t="str">
        <f>Spaces!N26</f>
        <v>https://release-images.clm-rls.ifsalpha.com/94202917-f4ff-4215-9301-c6532651c564</v>
      </c>
      <c r="O26" s="4" t="str">
        <f>Spaces!O26</f>
        <v>https://release-images.clm-rls.ifsalpha.com/84c5fff6-2bc9-4891-940e-9573bb0c1388</v>
      </c>
      <c r="P26" s="4" t="str">
        <f>Spaces!P26</f>
        <v>https://release-images.clm-rls.ifsalpha.com/6d32c1ad-f9a1-42b5-a00c-a2d8e94dc4d5</v>
      </c>
      <c r="Q26" s="1" t="str">
        <f>Spaces!Q26</f>
        <v/>
      </c>
      <c r="R26" s="1" t="str">
        <f>Spaces!R26</f>
        <v/>
      </c>
      <c r="S26" s="1" t="str">
        <f>Spaces!S26</f>
        <v/>
      </c>
      <c r="T26" s="1" t="str">
        <f>Spaces!T26</f>
        <v/>
      </c>
      <c r="U26" s="1" t="str">
        <f>Spaces!U26</f>
        <v/>
      </c>
      <c r="V26" s="1" t="str">
        <f t="shared" si="1"/>
        <v>chambre</v>
      </c>
      <c r="W26" s="5" t="str">
        <f t="shared" si="2"/>
        <v>contact@colivme.com</v>
      </c>
      <c r="X26" s="5" t="str">
        <f t="shared" si="3"/>
        <v>+33(0)182886991</v>
      </c>
      <c r="Y26" s="5" t="str">
        <f t="shared" si="4"/>
        <v>meublé</v>
      </c>
      <c r="Z26" s="5" t="str">
        <f t="shared" si="5"/>
        <v>disponible</v>
      </c>
    </row>
    <row r="27">
      <c r="A27" s="1" t="str">
        <f>Spaces!A27</f>
        <v>Camelot Europe Châtellerault</v>
      </c>
      <c r="B27" s="1" t="str">
        <f>Spaces!B27</f>
        <v>Camelot Europe vous propose dans une résidence sécurisée à Châtellerault ,  une solution de logement temporaire à moindre coût et atypique dans un immeuble de bureaux.
Sous format 'Coliving' vous pourrez profiter de chambres entre 15 et 45 m².
Vous partagerez salle de douches/ sanitaires et cuisines.
Nous acceptons les personnes justifiant d’une activité professionnelle au sein de la région ou étudiant ayant un garant.
</v>
      </c>
      <c r="C27" s="1" t="str">
        <f>Spaces!C27</f>
        <v>2 rue marcel paul</v>
      </c>
      <c r="D27" s="1" t="str">
        <f>Spaces!D27</f>
        <v>Chatellerault</v>
      </c>
      <c r="E27" s="1" t="str">
        <f>Spaces!E27</f>
        <v>France</v>
      </c>
      <c r="F27" s="1" t="str">
        <f>Spaces!F27</f>
        <v>86100</v>
      </c>
      <c r="G27" s="1">
        <f>Spaces!G27</f>
        <v>46.8155195</v>
      </c>
      <c r="H27" s="1">
        <f>Spaces!H27</f>
        <v>0.5548652</v>
      </c>
      <c r="I27" s="1">
        <f>Spaces!I27</f>
        <v>175</v>
      </c>
      <c r="J27" s="4" t="str">
        <f>Spaces!J27</f>
        <v>https://colivme.com/coliving/france/chatellerault/camelot-europe-chatellerault</v>
      </c>
      <c r="K27" s="1">
        <f>Spaces!K27</f>
        <v>13</v>
      </c>
      <c r="L27" s="4" t="str">
        <f>Spaces!L27</f>
        <v>https://release-images.clm-rls.ifsalpha.com/bcad42ef-07ee-4ae8-b3df-c00204a9294e</v>
      </c>
      <c r="M27" s="4" t="str">
        <f>Spaces!M27</f>
        <v>https://release-images.clm-rls.ifsalpha.com/45026689-46cf-42fa-8e9a-e4280f123cd0</v>
      </c>
      <c r="N27" s="4" t="str">
        <f>Spaces!N27</f>
        <v>https://release-images.clm-rls.ifsalpha.com/f8a629af-146d-4d6f-b4c3-924e1ab36961</v>
      </c>
      <c r="O27" s="1" t="str">
        <f>Spaces!O27</f>
        <v/>
      </c>
      <c r="P27" s="1" t="str">
        <f>Spaces!P27</f>
        <v/>
      </c>
      <c r="Q27" s="1" t="str">
        <f>Spaces!Q27</f>
        <v/>
      </c>
      <c r="R27" s="1" t="str">
        <f>Spaces!R27</f>
        <v/>
      </c>
      <c r="S27" s="1" t="str">
        <f>Spaces!S27</f>
        <v/>
      </c>
      <c r="T27" s="1" t="str">
        <f>Spaces!T27</f>
        <v/>
      </c>
      <c r="U27" s="1" t="str">
        <f>Spaces!U27</f>
        <v/>
      </c>
      <c r="V27" s="1" t="str">
        <f t="shared" si="1"/>
        <v>chambre</v>
      </c>
      <c r="W27" s="5" t="str">
        <f t="shared" si="2"/>
        <v>contact@colivme.com</v>
      </c>
      <c r="X27" s="5" t="str">
        <f t="shared" si="3"/>
        <v>+33(0)182886991</v>
      </c>
      <c r="Y27" s="5" t="str">
        <f t="shared" si="4"/>
        <v>meublé</v>
      </c>
      <c r="Z27" s="5" t="str">
        <f t="shared" si="5"/>
        <v>disponible</v>
      </c>
    </row>
    <row r="28">
      <c r="A28" s="1" t="str">
        <f>Spaces!A28</f>
        <v>Camelot Europe Chauny</v>
      </c>
      <c r="B28" s="1" t="str">
        <f>Spaces!B28</f>
        <v>Camelot Europe vous propose dans une résidence sécurisée située à 5 min à pied de la gare de Chauny.
Cette résidence d'environ 1000m2 dispose de plusieurs chambres au format 'coliving'.
Vous disposez de plus d'un patio/ jardin d'intérieur d’une cuisine commune de 22 m² d'une salle d'eau équipée de 3 cabines de douches individuelles et de toilettes avec lavabo.
Les chambres sont spacieuses de 12 à 40 m² par personne à partir de 175€ suivant la surface (eau chauffage et électricité compris).
Nous acceptons les personnes justifiant d’une activité professionnelle au sein de la région ou étudiant ayant un garant.</v>
      </c>
      <c r="C28" s="1" t="str">
        <f>Spaces!C28</f>
        <v>16 rue geo lufbery 19 quai gayant</v>
      </c>
      <c r="D28" s="1" t="str">
        <f>Spaces!D28</f>
        <v>Chauny</v>
      </c>
      <c r="E28" s="1" t="str">
        <f>Spaces!E28</f>
        <v>France</v>
      </c>
      <c r="F28" s="1" t="str">
        <f>Spaces!F28</f>
        <v>2300</v>
      </c>
      <c r="G28" s="1">
        <f>Spaces!G28</f>
        <v>49.6112967</v>
      </c>
      <c r="H28" s="1">
        <f>Spaces!H28</f>
        <v>3.2257136</v>
      </c>
      <c r="I28" s="1">
        <f>Spaces!I28</f>
        <v>175</v>
      </c>
      <c r="J28" s="4" t="str">
        <f>Spaces!J28</f>
        <v>https://colivme.com/coliving/france/chauny/camelot-europe-chauny</v>
      </c>
      <c r="K28" s="1">
        <f>Spaces!K28</f>
        <v>10</v>
      </c>
      <c r="L28" s="4" t="str">
        <f>Spaces!L28</f>
        <v>https://release-images.clm-rls.ifsalpha.com/ec6a589c-001a-4bfe-86f0-4b0362f83d4e</v>
      </c>
      <c r="M28" s="4" t="str">
        <f>Spaces!M28</f>
        <v>https://release-images.clm-rls.ifsalpha.com/c9ed495d-8974-4736-8551-d525110fdac2</v>
      </c>
      <c r="N28" s="4" t="str">
        <f>Spaces!N28</f>
        <v>https://release-images.clm-rls.ifsalpha.com/23f8416f-39cc-4dfa-bf56-b070e08dfb08</v>
      </c>
      <c r="O28" s="1" t="str">
        <f>Spaces!O28</f>
        <v/>
      </c>
      <c r="P28" s="1" t="str">
        <f>Spaces!P28</f>
        <v/>
      </c>
      <c r="Q28" s="1" t="str">
        <f>Spaces!Q28</f>
        <v/>
      </c>
      <c r="R28" s="1" t="str">
        <f>Spaces!R28</f>
        <v/>
      </c>
      <c r="S28" s="1" t="str">
        <f>Spaces!S28</f>
        <v/>
      </c>
      <c r="T28" s="1" t="str">
        <f>Spaces!T28</f>
        <v/>
      </c>
      <c r="U28" s="1" t="str">
        <f>Spaces!U28</f>
        <v/>
      </c>
      <c r="V28" s="1" t="str">
        <f t="shared" si="1"/>
        <v>chambre</v>
      </c>
      <c r="W28" s="5" t="str">
        <f t="shared" si="2"/>
        <v>contact@colivme.com</v>
      </c>
      <c r="X28" s="5" t="str">
        <f t="shared" si="3"/>
        <v>+33(0)182886991</v>
      </c>
      <c r="Y28" s="5" t="str">
        <f t="shared" si="4"/>
        <v>meublé</v>
      </c>
      <c r="Z28" s="5" t="str">
        <f t="shared" si="5"/>
        <v>disponible</v>
      </c>
    </row>
    <row r="29">
      <c r="A29" s="1" t="str">
        <f>Spaces!A29</f>
        <v>Camelot Europe Cholet</v>
      </c>
      <c r="B29" s="1" t="str">
        <f>Spaces!B29</f>
        <v>
Camelot Europe vous propose dans une résidence sécurisée, plusieurs chambres  sur 2 niveaux, allant d’une superficie de 17 m² à 40m² selon les disponibilités.
L’offre de logement est proposée sous format de coliving, la cuisine, les sanitaires et les salles de bains sont à partager.
Nous acceptons les personnes justifiant d’une activité professionnelle au sein de la région ou étudiant ayant un garant.
</v>
      </c>
      <c r="C29" s="1" t="str">
        <f>Spaces!C29</f>
        <v>2 rue Barjot</v>
      </c>
      <c r="D29" s="1" t="str">
        <f>Spaces!D29</f>
        <v>Cholet</v>
      </c>
      <c r="E29" s="1" t="str">
        <f>Spaces!E29</f>
        <v>France</v>
      </c>
      <c r="F29" s="1" t="str">
        <f>Spaces!F29</f>
        <v>49300</v>
      </c>
      <c r="G29" s="1">
        <f>Spaces!G29</f>
        <v>47.0567865</v>
      </c>
      <c r="H29" s="1">
        <f>Spaces!H29</f>
        <v>-0.8847485</v>
      </c>
      <c r="I29" s="1">
        <f>Spaces!I29</f>
        <v>175</v>
      </c>
      <c r="J29" s="4" t="str">
        <f>Spaces!J29</f>
        <v>https://colivme.com/coliving/france/cholet/camelot-europe-cholet</v>
      </c>
      <c r="K29" s="1">
        <f>Spaces!K29</f>
        <v>7</v>
      </c>
      <c r="L29" s="4" t="str">
        <f>Spaces!L29</f>
        <v>https://release-images.clm-rls.ifsalpha.com/42b26d87-c61e-467c-ae2e-e7fb3270a11a</v>
      </c>
      <c r="M29" s="4" t="str">
        <f>Spaces!M29</f>
        <v>https://release-images.clm-rls.ifsalpha.com/b2b5e0ac-9fd5-4275-ac1b-bb42bf1260d1</v>
      </c>
      <c r="N29" s="4" t="str">
        <f>Spaces!N29</f>
        <v>https://release-images.clm-rls.ifsalpha.com/0b332020-70fb-46fa-9d4c-f40bf94f2bdd</v>
      </c>
      <c r="O29" s="1" t="str">
        <f>Spaces!O29</f>
        <v/>
      </c>
      <c r="P29" s="1" t="str">
        <f>Spaces!P29</f>
        <v/>
      </c>
      <c r="Q29" s="1" t="str">
        <f>Spaces!Q29</f>
        <v/>
      </c>
      <c r="R29" s="1" t="str">
        <f>Spaces!R29</f>
        <v/>
      </c>
      <c r="S29" s="1" t="str">
        <f>Spaces!S29</f>
        <v/>
      </c>
      <c r="T29" s="1" t="str">
        <f>Spaces!T29</f>
        <v/>
      </c>
      <c r="U29" s="1" t="str">
        <f>Spaces!U29</f>
        <v/>
      </c>
      <c r="V29" s="1" t="str">
        <f t="shared" si="1"/>
        <v>chambre</v>
      </c>
      <c r="W29" s="5" t="str">
        <f t="shared" si="2"/>
        <v>contact@colivme.com</v>
      </c>
      <c r="X29" s="5" t="str">
        <f t="shared" si="3"/>
        <v>+33(0)182886991</v>
      </c>
      <c r="Y29" s="5" t="str">
        <f t="shared" si="4"/>
        <v>meublé</v>
      </c>
      <c r="Z29" s="5" t="str">
        <f t="shared" si="5"/>
        <v>disponible</v>
      </c>
    </row>
    <row r="30">
      <c r="A30" s="1" t="str">
        <f>Spaces!A30</f>
        <v>Le Hüb by Privilodges</v>
      </c>
      <c r="B30" s="1" t="str">
        <f>Spaces!B30</f>
        <v>Le vrai Co-living à Grenoble 
Vous venez en touriste, pour le business ou pour vos études ? Vous aimez votre tranquillité mais sans être sauvage ?
Vous êtes ouvert aux rencontres et au partage ? Ça tombe bien : le co-living, c’est notre spécialité.
Pour créer du lien et gérer l’ambiance, notre équipe est toujours là, disponible et attentive mais en toute discrétion.
Welcome to le Hüb !</v>
      </c>
      <c r="C30" s="1" t="str">
        <f>Spaces!C30</f>
        <v>25 avenue Doyen Louis Weil</v>
      </c>
      <c r="D30" s="1" t="str">
        <f>Spaces!D30</f>
        <v>Grenoble</v>
      </c>
      <c r="E30" s="1" t="str">
        <f>Spaces!E30</f>
        <v>France</v>
      </c>
      <c r="F30" s="1" t="str">
        <f>Spaces!F30</f>
        <v>38000</v>
      </c>
      <c r="G30" s="1">
        <f>Spaces!G30</f>
        <v>45.1928727</v>
      </c>
      <c r="H30" s="1">
        <f>Spaces!H30</f>
        <v>5.7119165</v>
      </c>
      <c r="I30" s="1">
        <f>Spaces!I30</f>
        <v>990</v>
      </c>
      <c r="J30" s="4" t="str">
        <f>Spaces!J30</f>
        <v>https://colivme.com/coliving/france/grenoble/le-hub-by-privilodges</v>
      </c>
      <c r="K30" s="1">
        <f>Spaces!K30</f>
        <v>20</v>
      </c>
      <c r="L30" s="4" t="str">
        <f>Spaces!L30</f>
        <v>https://release-images.clm-rls.ifsalpha.com/b99fbaa2-a65f-41f9-b5d8-467c07f42559</v>
      </c>
      <c r="M30" s="4" t="str">
        <f>Spaces!M30</f>
        <v>https://release-images.clm-rls.ifsalpha.com/027a82a3-b082-4d44-9150-7b1f0dccca1a</v>
      </c>
      <c r="N30" s="4" t="str">
        <f>Spaces!N30</f>
        <v>https://release-images.clm-rls.ifsalpha.com/c21f2c47-814a-44bb-bedb-8cd278a022b5</v>
      </c>
      <c r="O30" s="4" t="str">
        <f>Spaces!O30</f>
        <v>https://release-images.clm-rls.ifsalpha.com/3178d6a6-e30d-4a50-b427-10d318715a7f</v>
      </c>
      <c r="P30" s="4" t="str">
        <f>Spaces!P30</f>
        <v>https://release-images.clm-rls.ifsalpha.com/fe1ae792-efd9-440b-a55c-6b166a4150a2</v>
      </c>
      <c r="Q30" s="4" t="str">
        <f>Spaces!Q30</f>
        <v>https://release-images.clm-rls.ifsalpha.com/22c132f5-292d-4834-8d03-b2c35ea44cca</v>
      </c>
      <c r="R30" s="1" t="str">
        <f>Spaces!R30</f>
        <v/>
      </c>
      <c r="S30" s="4" t="str">
        <f>Spaces!S30</f>
        <v>https://release-images.clm-rls.ifsalpha.com/7228bf30-0841-421d-9c4c-d9e1516b14f4</v>
      </c>
      <c r="T30" s="1" t="str">
        <f>Spaces!T30</f>
        <v/>
      </c>
      <c r="U30" s="1" t="str">
        <f>Spaces!U30</f>
        <v/>
      </c>
      <c r="V30" s="1" t="str">
        <f t="shared" si="1"/>
        <v>chambre</v>
      </c>
      <c r="W30" s="5" t="str">
        <f t="shared" si="2"/>
        <v>contact@colivme.com</v>
      </c>
      <c r="X30" s="5" t="str">
        <f t="shared" si="3"/>
        <v>+33(0)182886991</v>
      </c>
      <c r="Y30" s="5" t="str">
        <f t="shared" si="4"/>
        <v>meublé</v>
      </c>
      <c r="Z30" s="5" t="str">
        <f t="shared" si="5"/>
        <v>disponible</v>
      </c>
    </row>
    <row r="31">
      <c r="A31" s="1" t="str">
        <f>Spaces!A31</f>
        <v>Stud' Grenoble</v>
      </c>
      <c r="B31" s="1" t="str">
        <f>Spaces!B31</f>
        <v>Votre studio entièrement meublé (lit, bureau, table repas, chaises, penderie, étagères...) avec cuisine équipée (évier, table de cuisson, réfrigérateur, four à micro-ondes, vaisselles) et salle de douche individuelle.</v>
      </c>
      <c r="C31" s="1" t="str">
        <f>Spaces!C31</f>
        <v>1 rue Roger Josserand</v>
      </c>
      <c r="D31" s="1" t="str">
        <f>Spaces!D31</f>
        <v>Grenoble</v>
      </c>
      <c r="E31" s="1" t="str">
        <f>Spaces!E31</f>
        <v>FRANCE</v>
      </c>
      <c r="F31" s="1" t="str">
        <f>Spaces!F31</f>
        <v>38000</v>
      </c>
      <c r="G31" s="1">
        <f>Spaces!G31</f>
        <v>45.1988785</v>
      </c>
      <c r="H31" s="1">
        <f>Spaces!H31</f>
        <v>5.7139835</v>
      </c>
      <c r="I31" s="1" t="str">
        <f>Spaces!I31</f>
        <v/>
      </c>
      <c r="J31" s="4" t="str">
        <f>Spaces!J31</f>
        <v>https://colivme.com/coliving/france/grenoble/stud-grenoble</v>
      </c>
      <c r="K31" s="1">
        <f>Spaces!K31</f>
        <v>162</v>
      </c>
      <c r="L31" s="4" t="str">
        <f>Spaces!L31</f>
        <v>https://release-images.clm-rls.ifsalpha.com/59d2948c-024b-4bfb-a7aa-24b3a0aca600</v>
      </c>
      <c r="M31" s="4" t="str">
        <f>Spaces!M31</f>
        <v>https://release-images.clm-rls.ifsalpha.com/6f7b3cbd-ed47-4433-a16b-c22c3a95257b</v>
      </c>
      <c r="N31" s="4" t="str">
        <f>Spaces!N31</f>
        <v>https://release-images.clm-rls.ifsalpha.com/0e2c8720-cbc3-4eb1-9c33-abd6123fab40</v>
      </c>
      <c r="O31" s="1" t="str">
        <f>Spaces!O31</f>
        <v/>
      </c>
      <c r="P31" s="1" t="str">
        <f>Spaces!P31</f>
        <v/>
      </c>
      <c r="Q31" s="1" t="str">
        <f>Spaces!Q31</f>
        <v/>
      </c>
      <c r="R31" s="1" t="str">
        <f>Spaces!R31</f>
        <v/>
      </c>
      <c r="S31" s="4" t="str">
        <f>Spaces!S31</f>
        <v>https://release-images.clm-rls.ifsalpha.com/19e5a744-72b0-4860-9a11-927e6049de31</v>
      </c>
      <c r="T31" s="4" t="str">
        <f>Spaces!T31</f>
        <v>https://release-images.clm-rls.ifsalpha.com/a51001f6-63a6-4af9-b18f-218d488c6d7b</v>
      </c>
      <c r="U31" s="1" t="str">
        <f>Spaces!U31</f>
        <v/>
      </c>
      <c r="V31" s="1" t="str">
        <f t="shared" si="1"/>
        <v>chambre</v>
      </c>
      <c r="W31" s="5" t="str">
        <f t="shared" si="2"/>
        <v>contact@colivme.com</v>
      </c>
      <c r="X31" s="5" t="str">
        <f t="shared" si="3"/>
        <v>+33(0)182886991</v>
      </c>
      <c r="Y31" s="5" t="str">
        <f t="shared" si="4"/>
        <v>meublé</v>
      </c>
      <c r="Z31" s="5" t="str">
        <f t="shared" si="5"/>
        <v>non disponible</v>
      </c>
    </row>
    <row r="32">
      <c r="A32" s="1" t="str">
        <f>Spaces!A32</f>
        <v>Sun and Co </v>
      </c>
      <c r="B32" s="1" t="str">
        <f>Spaces!B32</f>
        <v>Our home offers you and up to twenty other professionals the perfect vibe to rest, work and have fun, surrounded by two national parks and hidden beaches in one of the best climates in the world. A place to enjoy a real work-leisure balance.
- Live in a 19th century 4-floor house:
- Private or shared rooms
- Dream kitchen
- Over 200 sq meters of common areas
- BBQ terrace / chill out patio
- Cleaning service
- Communal supplies
- Free organic coffee</v>
      </c>
      <c r="C32" s="1" t="str">
        <f>Spaces!C32</f>
        <v>Carrer Príncep d'Astúries</v>
      </c>
      <c r="D32" s="1" t="str">
        <f>Spaces!D32</f>
        <v>Alacant</v>
      </c>
      <c r="E32" s="1" t="str">
        <f>Spaces!E32</f>
        <v>Spain </v>
      </c>
      <c r="F32" s="1" t="str">
        <f>Spaces!F32</f>
        <v>03730</v>
      </c>
      <c r="G32" s="1">
        <f>Spaces!G32</f>
        <v>38.7891413</v>
      </c>
      <c r="H32" s="1">
        <f>Spaces!H32</f>
        <v>0.1615862</v>
      </c>
      <c r="I32" s="1">
        <f>Spaces!I32</f>
        <v>600</v>
      </c>
      <c r="J32" s="4" t="str">
        <f>Spaces!J32</f>
        <v>https://colivme.com/coliving/spain/javea/sun-and-co</v>
      </c>
      <c r="K32" s="1">
        <f>Spaces!K32</f>
        <v>8</v>
      </c>
      <c r="L32" s="4" t="str">
        <f>Spaces!L32</f>
        <v>https://release-images.clm-rls.ifsalpha.com/c7a94f59-2762-4c6c-83ed-013e636a0037</v>
      </c>
      <c r="M32" s="4" t="str">
        <f>Spaces!M32</f>
        <v>https://release-images.clm-rls.ifsalpha.com/274728fe-74b2-4863-bdc3-6bf90b042488</v>
      </c>
      <c r="N32" s="4" t="str">
        <f>Spaces!N32</f>
        <v>https://release-images.clm-rls.ifsalpha.com/f7b2e939-b571-4edb-a94b-9545907b349e</v>
      </c>
      <c r="O32" s="4" t="str">
        <f>Spaces!O32</f>
        <v>https://release-images.clm-rls.ifsalpha.com/5855fa79-f7dc-4a02-a64d-ec7954f09b5c</v>
      </c>
      <c r="P32" s="4" t="str">
        <f>Spaces!P32</f>
        <v>https://release-images.clm-rls.ifsalpha.com/d1ad81ec-4a4f-415f-82b1-f19aaff36abd</v>
      </c>
      <c r="Q32" s="1" t="str">
        <f>Spaces!Q32</f>
        <v/>
      </c>
      <c r="R32" s="1" t="str">
        <f>Spaces!R32</f>
        <v/>
      </c>
      <c r="S32" s="4" t="str">
        <f>Spaces!S32</f>
        <v>https://release-images.clm-rls.ifsalpha.com/a02f614d-85d4-499b-8f6a-a8c18150c1cb</v>
      </c>
      <c r="T32" s="4" t="str">
        <f>Spaces!T32</f>
        <v>https://release-images.clm-rls.ifsalpha.com/45cbccff-fe73-41fc-95da-21deedb54b77</v>
      </c>
      <c r="U32" s="1" t="str">
        <f>Spaces!U32</f>
        <v/>
      </c>
      <c r="V32" s="1" t="str">
        <f t="shared" si="1"/>
        <v>chambre</v>
      </c>
      <c r="W32" s="5" t="str">
        <f t="shared" si="2"/>
        <v>contact@colivme.com</v>
      </c>
      <c r="X32" s="5" t="str">
        <f t="shared" si="3"/>
        <v>+33(0)182886991</v>
      </c>
      <c r="Y32" s="5" t="str">
        <f t="shared" si="4"/>
        <v/>
      </c>
      <c r="Z32" s="5" t="str">
        <f t="shared" si="5"/>
        <v>disponible</v>
      </c>
    </row>
    <row r="33">
      <c r="A33" s="1" t="str">
        <f>Spaces!A33</f>
        <v>Colonies - Brooks</v>
      </c>
      <c r="B33" s="1" t="str">
        <f>Spaces!B33</f>
        <v>BROOKS, notre première résidence à Lille est la maison parfaite pour vivre au quotidien en communauté. La résidence bénéficie d’une localisation idéale dans son quartier animé, à seulement 100 m de la station de Métro, Ligne 1 Palais des Beaux Arts.
Nous vous proposons 10 studios totalement meublés et leurs espaces communs à la fois fonctionnels, confortables et design.
Venez profiter d'un espace entièrement meublée avec sa cuisine et son salon spacieux mais surtout de sa salle de cinéma ! 👀</v>
      </c>
      <c r="C33" s="1" t="str">
        <f>Spaces!C33</f>
        <v/>
      </c>
      <c r="D33" s="1" t="str">
        <f>Spaces!D33</f>
        <v>Lille</v>
      </c>
      <c r="E33" s="1" t="str">
        <f>Spaces!E33</f>
        <v>France</v>
      </c>
      <c r="F33" s="1" t="str">
        <f>Spaces!F33</f>
        <v/>
      </c>
      <c r="G33" s="1">
        <f>Spaces!G33</f>
        <v>50.6376817</v>
      </c>
      <c r="H33" s="1">
        <f>Spaces!H33</f>
        <v>3.069438</v>
      </c>
      <c r="I33" s="1" t="str">
        <f>Spaces!I33</f>
        <v/>
      </c>
      <c r="J33" s="4" t="str">
        <f>Spaces!J33</f>
        <v>https://colivme.com/coliving/france/lille/colonies-brooks</v>
      </c>
      <c r="K33" s="1">
        <f>Spaces!K33</f>
        <v>10</v>
      </c>
      <c r="L33" s="4" t="str">
        <f>Spaces!L33</f>
        <v>https://release-images.clm-rls.ifsalpha.com/fd0ac973-e4d5-4b5f-a2ef-948ce21e15cd</v>
      </c>
      <c r="M33" s="4" t="str">
        <f>Spaces!M33</f>
        <v>https://release-images.clm-rls.ifsalpha.com/1911f3cc-82af-444c-8e99-300a5a30bc1b</v>
      </c>
      <c r="N33" s="4" t="str">
        <f>Spaces!N33</f>
        <v>https://release-images.clm-rls.ifsalpha.com/90ed0a6e-56d6-46a5-99a7-e1820eee8720</v>
      </c>
      <c r="O33" s="4" t="str">
        <f>Spaces!O33</f>
        <v>https://release-images.clm-rls.ifsalpha.com/a921a454-b9ef-4452-86ac-c66c8b812388</v>
      </c>
      <c r="P33" s="1" t="str">
        <f>Spaces!P33</f>
        <v/>
      </c>
      <c r="Q33" s="1" t="str">
        <f>Spaces!Q33</f>
        <v/>
      </c>
      <c r="R33" s="1" t="str">
        <f>Spaces!R33</f>
        <v/>
      </c>
      <c r="S33" s="1" t="str">
        <f>Spaces!S33</f>
        <v/>
      </c>
      <c r="T33" s="1" t="str">
        <f>Spaces!T33</f>
        <v/>
      </c>
      <c r="U33" s="1" t="str">
        <f>Spaces!U33</f>
        <v/>
      </c>
      <c r="V33" s="1" t="str">
        <f t="shared" si="1"/>
        <v>chambre</v>
      </c>
      <c r="W33" s="5" t="str">
        <f t="shared" si="2"/>
        <v>contact@colivme.com</v>
      </c>
      <c r="X33" s="5" t="str">
        <f t="shared" si="3"/>
        <v>+33(0)182886991</v>
      </c>
      <c r="Y33" s="5" t="str">
        <f t="shared" si="4"/>
        <v>meublé</v>
      </c>
      <c r="Z33" s="5" t="str">
        <f t="shared" si="5"/>
        <v>non disponible</v>
      </c>
    </row>
    <row r="34">
      <c r="A34" s="1" t="str">
        <f>Spaces!A34</f>
        <v>Colonies - Mustang</v>
      </c>
      <c r="B34" s="1" t="str">
        <f>Spaces!B34</f>
        <v>Notre résidence de coliving à Marcq-en-Baroeul avec studios privés et espaces communs.
MUSTANG se situe à 10 minutes à vélo ou par tram de la gare Lille Europe/gare Lille Flandres. La maison compte 16 unités avec des espaces intérieurs baignés de lumière naturelle grâce à de grandes fenêtres. Des espaces communs tout aussi lumineux avec un espace salon-cuisine disposant d'un accès direct à la terrasse-barbecue. La maison donne sur un jardin luxuriant complètement isolé de la rue, résultant en un espace calme et agréable.
La façade de briques rouges donne un réel aspect accueillant à cette maison.
DATE D'OUVERTURE : PREMIERE SEMAINE D'OCTOBRE 2020, OUVERT POUR RESERVATIONS.</v>
      </c>
      <c r="C34" s="1" t="str">
        <f>Spaces!C34</f>
        <v>883 avenue de la République</v>
      </c>
      <c r="D34" s="1" t="str">
        <f>Spaces!D34</f>
        <v>Marcq-en-Baroeul</v>
      </c>
      <c r="E34" s="1" t="str">
        <f>Spaces!E34</f>
        <v>France</v>
      </c>
      <c r="F34" s="1" t="str">
        <f>Spaces!F34</f>
        <v>59700</v>
      </c>
      <c r="G34" s="1">
        <f>Spaces!G34</f>
        <v>50.6602601</v>
      </c>
      <c r="H34" s="1">
        <f>Spaces!H34</f>
        <v>3.0931597</v>
      </c>
      <c r="I34" s="1">
        <f>Spaces!I34</f>
        <v>695</v>
      </c>
      <c r="J34" s="4" t="str">
        <f>Spaces!J34</f>
        <v>https://colivme.com/coliving/france/lille/colonies-mustang</v>
      </c>
      <c r="K34" s="1">
        <f>Spaces!K34</f>
        <v>16</v>
      </c>
      <c r="L34" s="4" t="str">
        <f>Spaces!L34</f>
        <v>https://release-images.clm-rls.ifsalpha.com/c887318e-9614-4329-875e-efd6181d8af7</v>
      </c>
      <c r="M34" s="4" t="str">
        <f>Spaces!M34</f>
        <v>https://release-images.clm-rls.ifsalpha.com/10ef4f47-fd86-453e-9b0a-2123c6234823</v>
      </c>
      <c r="N34" s="4" t="str">
        <f>Spaces!N34</f>
        <v>https://release-images.clm-rls.ifsalpha.com/53832770-93ef-4588-9e23-b9f733695536</v>
      </c>
      <c r="O34" s="1" t="str">
        <f>Spaces!O34</f>
        <v/>
      </c>
      <c r="P34" s="1" t="str">
        <f>Spaces!P34</f>
        <v/>
      </c>
      <c r="Q34" s="1" t="str">
        <f>Spaces!Q34</f>
        <v/>
      </c>
      <c r="R34" s="1" t="str">
        <f>Spaces!R34</f>
        <v/>
      </c>
      <c r="S34" s="4" t="str">
        <f>Spaces!S34</f>
        <v>https://release-images.clm-rls.ifsalpha.com/ee974d67-7e98-4371-9337-28b88d49c86e</v>
      </c>
      <c r="T34" s="1" t="str">
        <f>Spaces!T34</f>
        <v/>
      </c>
      <c r="U34" s="1" t="str">
        <f>Spaces!U34</f>
        <v/>
      </c>
      <c r="V34" s="1" t="str">
        <f t="shared" si="1"/>
        <v>chambre</v>
      </c>
      <c r="W34" s="5" t="str">
        <f t="shared" si="2"/>
        <v>contact@colivme.com</v>
      </c>
      <c r="X34" s="5" t="str">
        <f t="shared" si="3"/>
        <v>+33(0)182886991</v>
      </c>
      <c r="Y34" s="5" t="str">
        <f t="shared" si="4"/>
        <v>meublé</v>
      </c>
      <c r="Z34" s="5" t="str">
        <f t="shared" si="5"/>
        <v>disponible</v>
      </c>
    </row>
    <row r="35">
      <c r="A35" s="1" t="str">
        <f>Spaces!A35</f>
        <v>Homies - 96Lille</v>
      </c>
      <c r="B35" s="1" t="str">
        <f>Spaces!B35</f>
        <v>12 studios en coliving à Tourcoing (500m du centre-ville, 600m du métro et 20min de Lille) !
Ouverture septembre 2020 §
Des espaces rénovés, équipés et designés par un architecte d'intérieur vous attendent au seins d'un immeuble de caractère de 300m2 sur 2 étages.
Regarder un film depuis la salle cinéma, faire une séance de sport ou boire une bière dans le coin bar, c'est possible dans notre coliving!
Concernant votre studio, il est composé d'une salle de bain privée avec wc, bureau et rangements. Le loyer à partir de 595€ est all-insclusive (ménage des espaces communs, éléctricité, eau, chauffage, assurance, wifi et des événements avec les autres colivers).
Vous souhaitez vivre en communauté, découvrir de nouvelles personnes et vivre une expérience vie inoubliable ? Ce coliving est fait pour vous !
</v>
      </c>
      <c r="C35" s="1" t="str">
        <f>Spaces!C35</f>
        <v>96 rue de lille, Tourcoing</v>
      </c>
      <c r="D35" s="1" t="str">
        <f>Spaces!D35</f>
        <v>Tourcoing</v>
      </c>
      <c r="E35" s="1" t="str">
        <f>Spaces!E35</f>
        <v>FRANCE</v>
      </c>
      <c r="F35" s="1" t="str">
        <f>Spaces!F35</f>
        <v>59200</v>
      </c>
      <c r="G35" s="1">
        <f>Spaces!G35</f>
        <v>50.7226521</v>
      </c>
      <c r="H35" s="1">
        <f>Spaces!H35</f>
        <v>3.1525084</v>
      </c>
      <c r="I35" s="1">
        <f>Spaces!I35</f>
        <v>595</v>
      </c>
      <c r="J35" s="4" t="str">
        <f>Spaces!J35</f>
        <v>https://colivme.com/coliving/france/lille/homies-96lille</v>
      </c>
      <c r="K35" s="1">
        <f>Spaces!K35</f>
        <v>12</v>
      </c>
      <c r="L35" s="4" t="str">
        <f>Spaces!L35</f>
        <v>https://release-images.clm-rls.ifsalpha.com/7b0f2cfc-2018-4e41-994e-9948cdd4e0de</v>
      </c>
      <c r="M35" s="4" t="str">
        <f>Spaces!M35</f>
        <v>https://release-images.clm-rls.ifsalpha.com/20c1fa3e-a598-423c-8452-c164e320d646</v>
      </c>
      <c r="N35" s="4" t="str">
        <f>Spaces!N35</f>
        <v>https://release-images.clm-rls.ifsalpha.com/a250a5c6-624e-4fa7-a4d6-671c3cc6ad57</v>
      </c>
      <c r="O35" s="4" t="str">
        <f>Spaces!O35</f>
        <v>https://release-images.clm-rls.ifsalpha.com/e9a75e3a-e701-4a1f-b55b-550015839398</v>
      </c>
      <c r="P35" s="4" t="str">
        <f>Spaces!P35</f>
        <v>https://release-images.clm-rls.ifsalpha.com/56183a6e-d532-476d-b1f3-cbc551721b8e</v>
      </c>
      <c r="Q35" s="4" t="str">
        <f>Spaces!Q35</f>
        <v>https://release-images.clm-rls.ifsalpha.com/8754b68c-38f6-4a7e-be48-f53d33049922</v>
      </c>
      <c r="R35" s="1" t="str">
        <f>Spaces!R35</f>
        <v/>
      </c>
      <c r="S35" s="1" t="str">
        <f>Spaces!S35</f>
        <v/>
      </c>
      <c r="T35" s="1" t="str">
        <f>Spaces!T35</f>
        <v/>
      </c>
      <c r="U35" s="1" t="str">
        <f>Spaces!U35</f>
        <v/>
      </c>
      <c r="V35" s="1" t="str">
        <f t="shared" si="1"/>
        <v>chambre</v>
      </c>
      <c r="W35" s="5" t="str">
        <f t="shared" si="2"/>
        <v>contact@colivme.com</v>
      </c>
      <c r="X35" s="5" t="str">
        <f t="shared" si="3"/>
        <v>+33(0)182886991</v>
      </c>
      <c r="Y35" s="5" t="str">
        <f t="shared" si="4"/>
        <v>meublé</v>
      </c>
      <c r="Z35" s="5" t="str">
        <f t="shared" si="5"/>
        <v>disponible</v>
      </c>
    </row>
    <row r="36">
      <c r="A36" s="1" t="str">
        <f>Spaces!A36</f>
        <v>IvyNest - Lomme</v>
      </c>
      <c r="B36" s="1" t="str">
        <f>Spaces!B36</f>
        <v>IvyNest vous propose la location d'une chambre entièrement meublée dans une superbe maison rénovée en 2020. 
La maison est située avenue Roger Salengro, à Lille - Lomme. 
Station de métro 'Bourg' à 1 min à pied, Carrefour City, boulangerie, pharmacie et banque à moins de 2 min à pied. Euratechnologies est à 12 min à vélo et 5 min en voiture. Le centre de Lille est à 15 min en métro ou en voiture. Les Universités sont de 15 à 20 min en métro. 
Cette maison de 175m2 a été rénovée de A à Z. Tout est neuf. Décoration et équipements de qualité. Prestations haut de gamme.
La maison compte 7 chambres. Toutes les chambres sont meublées avec lit 2 places (140x200 ou 160x200cm), dressing, bureau, rangements, connexion internet RJ45 et wifi.
Tout est inclus, les locataires n'auront aucune dépense supplémentaire. Le ménage est réalisé dans les parties communes chaque semaine. Il peut aussi être fait dans les chambres sur demande. Trois places de parking peuvent être louées en ajoutant 50€ par mois par place.</v>
      </c>
      <c r="C36" s="1" t="str">
        <f>Spaces!C36</f>
        <v>117 avenue Roger Salengro </v>
      </c>
      <c r="D36" s="1" t="str">
        <f>Spaces!D36</f>
        <v>Lille</v>
      </c>
      <c r="E36" s="1" t="str">
        <f>Spaces!E36</f>
        <v>France</v>
      </c>
      <c r="F36" s="1" t="str">
        <f>Spaces!F36</f>
        <v>59160</v>
      </c>
      <c r="G36" s="1">
        <f>Spaces!G36</f>
        <v>50.6453632</v>
      </c>
      <c r="H36" s="1">
        <f>Spaces!H36</f>
        <v>2.9877539</v>
      </c>
      <c r="I36" s="1">
        <f>Spaces!I36</f>
        <v>590</v>
      </c>
      <c r="J36" s="4" t="str">
        <f>Spaces!J36</f>
        <v>https://colivme.com/coliving/france/lille/ivynest-lomme</v>
      </c>
      <c r="K36" s="1">
        <f>Spaces!K36</f>
        <v>7</v>
      </c>
      <c r="L36" s="4" t="str">
        <f>Spaces!L36</f>
        <v>https://release-images.clm-rls.ifsalpha.com/8e17ef16-552e-487e-8813-fd22e4c61625</v>
      </c>
      <c r="M36" s="4" t="str">
        <f>Spaces!M36</f>
        <v>https://release-images.clm-rls.ifsalpha.com/1daaed53-cb98-4bdc-ba9d-c58582dc2ef9</v>
      </c>
      <c r="N36" s="4" t="str">
        <f>Spaces!N36</f>
        <v>https://release-images.clm-rls.ifsalpha.com/58662aba-ad40-401d-aad5-9aea97e6546e</v>
      </c>
      <c r="O36" s="4" t="str">
        <f>Spaces!O36</f>
        <v>https://release-images.clm-rls.ifsalpha.com/faf47a42-a63b-4df5-939f-783cbf283e7f</v>
      </c>
      <c r="P36" s="4" t="str">
        <f>Spaces!P36</f>
        <v>https://release-images.clm-rls.ifsalpha.com/00aae6f7-e3c7-4eca-a38f-4cc7c8262965</v>
      </c>
      <c r="Q36" s="1" t="str">
        <f>Spaces!Q36</f>
        <v/>
      </c>
      <c r="R36" s="1" t="str">
        <f>Spaces!R36</f>
        <v/>
      </c>
      <c r="S36" s="1" t="str">
        <f>Spaces!S36</f>
        <v/>
      </c>
      <c r="T36" s="1" t="str">
        <f>Spaces!T36</f>
        <v/>
      </c>
      <c r="U36" s="1" t="str">
        <f>Spaces!U36</f>
        <v/>
      </c>
      <c r="V36" s="1" t="str">
        <f t="shared" si="1"/>
        <v>chambre</v>
      </c>
      <c r="W36" s="5" t="str">
        <f t="shared" si="2"/>
        <v>contact@colivme.com</v>
      </c>
      <c r="X36" s="5" t="str">
        <f t="shared" si="3"/>
        <v>+33(0)182886991</v>
      </c>
      <c r="Y36" s="5" t="str">
        <f t="shared" si="4"/>
        <v>meublé</v>
      </c>
      <c r="Z36" s="5" t="str">
        <f t="shared" si="5"/>
        <v>disponible</v>
      </c>
    </row>
    <row r="37">
      <c r="A37" s="1" t="str">
        <f>Spaces!A37</f>
        <v>Le Consulat</v>
      </c>
      <c r="B37" s="1" t="str">
        <f>Spaces!B37</f>
        <v>360 m², 12 chambres, des espaces communs gigantesques et une décoration décalée. En entrant dans cette maison pleine de couleurs, suivez la fresque réalisée par l’artiste Grafikie, elle vous mènera tout droit vers le maitre des lieux : King Kong. Il veille sur les 26 fleurs de lys de la cheminée (26 ? et oui, nous sommes au 26 rue Solférino). Ce n’est pas par hasard si le Consulat s’appelle comme ça. Ancienne demeure du consul des Pays Bas, cette bâtisse des années 1860 se veut être un lieu de vie convivial, unique, chaleureux et accueillant pour les jeunes actifs en mobilité professionnelle à la recherche d’une grande famille. Bien plus qu’une colocation, Bernard s’occupe de tout. La seule chose à faire est de poser sa valise.</v>
      </c>
      <c r="C37" s="1" t="str">
        <f>Spaces!C37</f>
        <v>26 Rue de Solférino</v>
      </c>
      <c r="D37" s="1" t="str">
        <f>Spaces!D37</f>
        <v>Lille</v>
      </c>
      <c r="E37" s="1" t="str">
        <f>Spaces!E37</f>
        <v>France </v>
      </c>
      <c r="F37" s="1" t="str">
        <f>Spaces!F37</f>
        <v>59000</v>
      </c>
      <c r="G37" s="1">
        <f>Spaces!G37</f>
        <v>50.6354878</v>
      </c>
      <c r="H37" s="1">
        <f>Spaces!H37</f>
        <v>3.0463855</v>
      </c>
      <c r="I37" s="1" t="str">
        <f>Spaces!I37</f>
        <v/>
      </c>
      <c r="J37" s="4" t="str">
        <f>Spaces!J37</f>
        <v>https://colivme.com/coliving/france/lille/le-consulat</v>
      </c>
      <c r="K37" s="1">
        <f>Spaces!K37</f>
        <v>12</v>
      </c>
      <c r="L37" s="4" t="str">
        <f>Spaces!L37</f>
        <v>https://release-images.clm-rls.ifsalpha.com/2be88c85-2cf5-423d-bdf6-887c371629b2</v>
      </c>
      <c r="M37" s="4" t="str">
        <f>Spaces!M37</f>
        <v>https://release-images.clm-rls.ifsalpha.com/da1524a6-43c4-4a78-a3c9-fb529807c0d0</v>
      </c>
      <c r="N37" s="4" t="str">
        <f>Spaces!N37</f>
        <v>https://release-images.clm-rls.ifsalpha.com/8ee806ea-0bd3-47d4-878a-a2a81d02ad8e</v>
      </c>
      <c r="O37" s="4" t="str">
        <f>Spaces!O37</f>
        <v>https://release-images.clm-rls.ifsalpha.com/7f0a7710-ec0a-46ee-a0b0-b388f7b72c53</v>
      </c>
      <c r="P37" s="4" t="str">
        <f>Spaces!P37</f>
        <v>https://release-images.clm-rls.ifsalpha.com/81ba252f-015d-4a89-b47c-0c7402149e18</v>
      </c>
      <c r="Q37" s="4" t="str">
        <f>Spaces!Q37</f>
        <v>https://release-images.clm-rls.ifsalpha.com/1a4ff045-850a-465b-a8ca-45a2a4c8d7bc</v>
      </c>
      <c r="R37" s="4" t="str">
        <f>Spaces!R37</f>
        <v>https://release-images.clm-rls.ifsalpha.com/8f44aef2-7079-41e7-a49e-7f75ede9201b</v>
      </c>
      <c r="S37" s="1" t="str">
        <f>Spaces!S37</f>
        <v/>
      </c>
      <c r="T37" s="1" t="str">
        <f>Spaces!T37</f>
        <v/>
      </c>
      <c r="U37" s="1" t="str">
        <f>Spaces!U37</f>
        <v/>
      </c>
      <c r="V37" s="1" t="str">
        <f t="shared" si="1"/>
        <v>chambre</v>
      </c>
      <c r="W37" s="5" t="str">
        <f t="shared" si="2"/>
        <v>contact@colivme.com</v>
      </c>
      <c r="X37" s="5" t="str">
        <f t="shared" si="3"/>
        <v>+33(0)182886991</v>
      </c>
      <c r="Y37" s="5" t="str">
        <f t="shared" si="4"/>
        <v>meublé</v>
      </c>
      <c r="Z37" s="5" t="str">
        <f t="shared" si="5"/>
        <v>non disponible</v>
      </c>
    </row>
    <row r="38">
      <c r="A38" s="1" t="str">
        <f>Spaces!A38</f>
        <v>le N°8 des Colocs de La Madeleine</v>
      </c>
      <c r="B38" s="1" t="str">
        <f>Spaces!B38</f>
        <v>La maison est composée de 3 chambres avec sdb individuelle, elle est 100% équipée, meublée, décorée. Tu as juste à poser ta valise 📷 Y a même un jeu de draps.
Il y a un grand salon, et une cuisine avec frigo, lave vaisselle, four micro onde et toutes la vaisselle.
Une buanderie est également présente avec machine à laver et sèche linge. Et une cave pour stock si jamais tu as du surplus ;)
Un des chambre est déjà louée, par une jeune active Decathlonienne Sportive et hyper sympa !
Suis-nous sur Instagram : @les_colocs_de_la_madeleine</v>
      </c>
      <c r="C38" s="1" t="str">
        <f>Spaces!C38</f>
        <v>4 RUE NEGRIER</v>
      </c>
      <c r="D38" s="1" t="str">
        <f>Spaces!D38</f>
        <v>La Madeleine</v>
      </c>
      <c r="E38" s="1" t="str">
        <f>Spaces!E38</f>
        <v>France</v>
      </c>
      <c r="F38" s="1" t="str">
        <f>Spaces!F38</f>
        <v>59110</v>
      </c>
      <c r="G38" s="1">
        <f>Spaces!G38</f>
        <v>50.656282</v>
      </c>
      <c r="H38" s="1">
        <f>Spaces!H38</f>
        <v>3.0640714</v>
      </c>
      <c r="I38" s="1" t="str">
        <f>Spaces!I38</f>
        <v/>
      </c>
      <c r="J38" s="4" t="str">
        <f>Spaces!J38</f>
        <v>https://colivme.com/coliving/france/lille/le-n-8-des-colocs-de-la-madeleine</v>
      </c>
      <c r="K38" s="1">
        <f>Spaces!K38</f>
        <v>3</v>
      </c>
      <c r="L38" s="4" t="str">
        <f>Spaces!L38</f>
        <v>https://release-images.clm-rls.ifsalpha.com/c7efac38-1871-4398-ae28-716481d2df6b</v>
      </c>
      <c r="M38" s="4" t="str">
        <f>Spaces!M38</f>
        <v>https://release-images.clm-rls.ifsalpha.com/a1a9f7c5-f5df-4c05-afd3-db321d14fae8</v>
      </c>
      <c r="N38" s="4" t="str">
        <f>Spaces!N38</f>
        <v>https://release-images.clm-rls.ifsalpha.com/e2fb5578-560f-41f1-8333-0592c7eea14f</v>
      </c>
      <c r="O38" s="4" t="str">
        <f>Spaces!O38</f>
        <v>https://release-images.clm-rls.ifsalpha.com/8e1a14f2-c891-4ed4-a835-573b517712be</v>
      </c>
      <c r="P38" s="4" t="str">
        <f>Spaces!P38</f>
        <v>https://release-images.clm-rls.ifsalpha.com/6aca043f-53cd-4f6c-a188-ca1ede5037a9</v>
      </c>
      <c r="Q38" s="1" t="str">
        <f>Spaces!Q38</f>
        <v/>
      </c>
      <c r="R38" s="1" t="str">
        <f>Spaces!R38</f>
        <v/>
      </c>
      <c r="S38" s="1" t="str">
        <f>Spaces!S38</f>
        <v/>
      </c>
      <c r="T38" s="1" t="str">
        <f>Spaces!T38</f>
        <v/>
      </c>
      <c r="U38" s="1" t="str">
        <f>Spaces!U38</f>
        <v/>
      </c>
      <c r="V38" s="1" t="str">
        <f t="shared" si="1"/>
        <v>chambre</v>
      </c>
      <c r="W38" s="5" t="str">
        <f t="shared" si="2"/>
        <v>contact@colivme.com</v>
      </c>
      <c r="X38" s="5" t="str">
        <f t="shared" si="3"/>
        <v>+33(0)182886991</v>
      </c>
      <c r="Y38" s="5" t="str">
        <f t="shared" si="4"/>
        <v/>
      </c>
      <c r="Z38" s="5" t="str">
        <f t="shared" si="5"/>
        <v>non disponible</v>
      </c>
    </row>
    <row r="39">
      <c r="A39" s="1" t="str">
        <f>Spaces!A39</f>
        <v>Mustang</v>
      </c>
      <c r="B39" s="1" t="str">
        <f>Spaces!B39</f>
        <v>La maison offre  16 unités  lumineuses grâce à de grandes belles fenêtres. Espaces partagés lumineux avec salon et cuisine partagés avec  accès direct à la terrasse barbecue.  Un jardin particulièrement  luxuriant  qui ressemble à une petite île isolée qui n'est pas visible du côté de la rue.
</v>
      </c>
      <c r="C39" s="1" t="str">
        <f>Spaces!C39</f>
        <v/>
      </c>
      <c r="D39" s="1" t="str">
        <f>Spaces!D39</f>
        <v>Lille</v>
      </c>
      <c r="E39" s="1" t="str">
        <f>Spaces!E39</f>
        <v>France</v>
      </c>
      <c r="F39" s="1" t="str">
        <f>Spaces!F39</f>
        <v/>
      </c>
      <c r="G39" s="1">
        <f>Spaces!G39</f>
        <v>50.6376817</v>
      </c>
      <c r="H39" s="1">
        <f>Spaces!H39</f>
        <v>3.069438</v>
      </c>
      <c r="I39" s="1">
        <f>Spaces!I39</f>
        <v>695</v>
      </c>
      <c r="J39" s="4" t="str">
        <f>Spaces!J39</f>
        <v>https://colivme.com/coliving/france/lille/mustang</v>
      </c>
      <c r="K39" s="1">
        <f>Spaces!K39</f>
        <v>16</v>
      </c>
      <c r="L39" s="4" t="str">
        <f>Spaces!L39</f>
        <v>https://release-images.clm-rls.ifsalpha.com/5bee000c-b0fb-4848-a00f-ee67b3e79cd2</v>
      </c>
      <c r="M39" s="4" t="str">
        <f>Spaces!M39</f>
        <v>https://release-images.clm-rls.ifsalpha.com/37785fc1-a965-4f3a-ab5d-b735d7b007b8</v>
      </c>
      <c r="N39" s="4" t="str">
        <f>Spaces!N39</f>
        <v>https://release-images.clm-rls.ifsalpha.com/21c26fba-b12c-49b2-a308-cbdd986e27f6</v>
      </c>
      <c r="O39" s="4" t="str">
        <f>Spaces!O39</f>
        <v>https://release-images.clm-rls.ifsalpha.com/e08205a1-1d2d-43f0-b14f-91bd2637d658</v>
      </c>
      <c r="P39" s="1" t="str">
        <f>Spaces!P39</f>
        <v/>
      </c>
      <c r="Q39" s="1" t="str">
        <f>Spaces!Q39</f>
        <v/>
      </c>
      <c r="R39" s="1" t="str">
        <f>Spaces!R39</f>
        <v/>
      </c>
      <c r="S39" s="1" t="str">
        <f>Spaces!S39</f>
        <v/>
      </c>
      <c r="T39" s="1" t="str">
        <f>Spaces!T39</f>
        <v/>
      </c>
      <c r="U39" s="1" t="str">
        <f>Spaces!U39</f>
        <v/>
      </c>
      <c r="V39" s="1" t="str">
        <f t="shared" si="1"/>
        <v>chambre</v>
      </c>
      <c r="W39" s="5" t="str">
        <f t="shared" si="2"/>
        <v>contact@colivme.com</v>
      </c>
      <c r="X39" s="5" t="str">
        <f t="shared" si="3"/>
        <v>+33(0)182886991</v>
      </c>
      <c r="Y39" s="5" t="str">
        <f t="shared" si="4"/>
        <v>meublé</v>
      </c>
      <c r="Z39" s="5" t="str">
        <f t="shared" si="5"/>
        <v>disponible</v>
      </c>
    </row>
    <row r="40">
      <c r="A40" s="1" t="str">
        <f>Spaces!A40</f>
        <v>Guerin</v>
      </c>
      <c r="B40" s="1" t="str">
        <f>Spaces!B40</f>
        <v>La maison de 300 m2 comporte au RDC 3 studios et 1 T2 meublés et dans les deux étages supérieurs 6 chambres meublés et 4 salles d'eau. ( 2 chambres ont leur salle d'eau privative et 4 chambres se partagent par deux, deux salles d'eau. 
Il existe en outre une buanderie avec une machine à monnayeur. </v>
      </c>
      <c r="C40" s="1" t="str">
        <f>Spaces!C40</f>
        <v>30 rue Camille Guérin</v>
      </c>
      <c r="D40" s="1" t="str">
        <f>Spaces!D40</f>
        <v>Limoges</v>
      </c>
      <c r="E40" s="1" t="str">
        <f>Spaces!E40</f>
        <v>France </v>
      </c>
      <c r="F40" s="1" t="str">
        <f>Spaces!F40</f>
        <v>87000</v>
      </c>
      <c r="G40" s="1">
        <f>Spaces!G40</f>
        <v>45.8190227</v>
      </c>
      <c r="H40" s="1">
        <f>Spaces!H40</f>
        <v>1.2297933</v>
      </c>
      <c r="I40" s="1">
        <f>Spaces!I40</f>
        <v>485</v>
      </c>
      <c r="J40" s="4" t="str">
        <f>Spaces!J40</f>
        <v>https://colivme.com/coliving/france/limoges/guerin</v>
      </c>
      <c r="K40" s="1">
        <f>Spaces!K40</f>
        <v>10</v>
      </c>
      <c r="L40" s="4" t="str">
        <f>Spaces!L40</f>
        <v>https://release-images.clm-rls.ifsalpha.com/9cbcb090-a460-49d9-8a9c-e1147619ef58</v>
      </c>
      <c r="M40" s="4" t="str">
        <f>Spaces!M40</f>
        <v>https://release-images.clm-rls.ifsalpha.com/7dcf99d4-6822-4297-a897-955086811a46</v>
      </c>
      <c r="N40" s="4" t="str">
        <f>Spaces!N40</f>
        <v>https://release-images.clm-rls.ifsalpha.com/a0caea56-b3b7-411e-b221-ac2135a3fa3f</v>
      </c>
      <c r="O40" s="4" t="str">
        <f>Spaces!O40</f>
        <v>https://release-images.clm-rls.ifsalpha.com/36f9c333-aacd-4ed9-8164-908d012ec622</v>
      </c>
      <c r="P40" s="4" t="str">
        <f>Spaces!P40</f>
        <v>https://release-images.clm-rls.ifsalpha.com/7facb03b-73fa-414e-a117-0cacbcdbf7c1</v>
      </c>
      <c r="Q40" s="4" t="str">
        <f>Spaces!Q40</f>
        <v>https://release-images.clm-rls.ifsalpha.com/e3cd6f67-d6b3-44e3-a5b3-384d08ad50c5</v>
      </c>
      <c r="R40" s="4" t="str">
        <f>Spaces!R40</f>
        <v>https://release-images.clm-rls.ifsalpha.com/8e49fc5c-d5be-4c7c-a9b3-1bb956ac812f</v>
      </c>
      <c r="S40" s="1" t="str">
        <f>Spaces!S40</f>
        <v/>
      </c>
      <c r="T40" s="1" t="str">
        <f>Spaces!T40</f>
        <v/>
      </c>
      <c r="U40" s="1" t="str">
        <f>Spaces!U40</f>
        <v/>
      </c>
      <c r="V40" s="1" t="str">
        <f t="shared" si="1"/>
        <v>chambre</v>
      </c>
      <c r="W40" s="5" t="str">
        <f t="shared" si="2"/>
        <v>contact@colivme.com</v>
      </c>
      <c r="X40" s="5" t="str">
        <f t="shared" si="3"/>
        <v>+33(0)182886991</v>
      </c>
      <c r="Y40" s="5" t="str">
        <f t="shared" si="4"/>
        <v>meublé</v>
      </c>
      <c r="Z40" s="5" t="str">
        <f t="shared" si="5"/>
        <v>disponible</v>
      </c>
    </row>
    <row r="41">
      <c r="A41" s="1" t="str">
        <f>Spaces!A41</f>
        <v>Camelot Europe Louviers</v>
      </c>
      <c r="B41" s="1" t="str">
        <f>Spaces!B41</f>
        <v>
Camelot Europe vous propose dans une résidence sécurisée, plusieurs chambres privatives entre 12 et 60m2 à Louviers.
Les chambres ont une superficie qui varie  et sont disponibles dès aujourd'hui à partir de 175 €/mois eau électricité chauffage compris.
Nous acceptons les personnes justifiant d’une activité professionnelle au sein de la région ou étudiant ayant un garant.</v>
      </c>
      <c r="C41" s="1" t="str">
        <f>Spaces!C41</f>
        <v>15 chaussée du vexin</v>
      </c>
      <c r="D41" s="1" t="str">
        <f>Spaces!D41</f>
        <v>Louviers</v>
      </c>
      <c r="E41" s="1" t="str">
        <f>Spaces!E41</f>
        <v>France</v>
      </c>
      <c r="F41" s="1" t="str">
        <f>Spaces!F41</f>
        <v>27400</v>
      </c>
      <c r="G41" s="1">
        <f>Spaces!G41</f>
        <v>49.2177926</v>
      </c>
      <c r="H41" s="1">
        <f>Spaces!H41</f>
        <v>1.17617</v>
      </c>
      <c r="I41" s="1">
        <f>Spaces!I41</f>
        <v>175</v>
      </c>
      <c r="J41" s="4" t="str">
        <f>Spaces!J41</f>
        <v>https://colivme.com/coliving/france/louviers/camelot-europe-louviers</v>
      </c>
      <c r="K41" s="1">
        <f>Spaces!K41</f>
        <v>10</v>
      </c>
      <c r="L41" s="4" t="str">
        <f>Spaces!L41</f>
        <v>https://release-images.clm-rls.ifsalpha.com/5ccc261c-6c65-49e5-aecd-4645e68008f4</v>
      </c>
      <c r="M41" s="4" t="str">
        <f>Spaces!M41</f>
        <v>https://release-images.clm-rls.ifsalpha.com/1a2d1a01-2aca-4916-9e85-8eff396ecadd</v>
      </c>
      <c r="N41" s="4" t="str">
        <f>Spaces!N41</f>
        <v>https://release-images.clm-rls.ifsalpha.com/bf5f869b-3863-4f66-b1b7-1a7cd1a09857</v>
      </c>
      <c r="O41" s="1" t="str">
        <f>Spaces!O41</f>
        <v/>
      </c>
      <c r="P41" s="1" t="str">
        <f>Spaces!P41</f>
        <v/>
      </c>
      <c r="Q41" s="1" t="str">
        <f>Spaces!Q41</f>
        <v/>
      </c>
      <c r="R41" s="1" t="str">
        <f>Spaces!R41</f>
        <v/>
      </c>
      <c r="S41" s="1" t="str">
        <f>Spaces!S41</f>
        <v/>
      </c>
      <c r="T41" s="1" t="str">
        <f>Spaces!T41</f>
        <v/>
      </c>
      <c r="U41" s="1" t="str">
        <f>Spaces!U41</f>
        <v/>
      </c>
      <c r="V41" s="1" t="str">
        <f t="shared" si="1"/>
        <v>chambre</v>
      </c>
      <c r="W41" s="5" t="str">
        <f t="shared" si="2"/>
        <v>contact@colivme.com</v>
      </c>
      <c r="X41" s="5" t="str">
        <f t="shared" si="3"/>
        <v>+33(0)182886991</v>
      </c>
      <c r="Y41" s="5" t="str">
        <f t="shared" si="4"/>
        <v>meublé</v>
      </c>
      <c r="Z41" s="5" t="str">
        <f t="shared" si="5"/>
        <v>disponible</v>
      </c>
    </row>
    <row r="42">
      <c r="A42" s="1" t="str">
        <f>Spaces!A42</f>
        <v>Away Hostel &amp; Coffee Shop - Coliving</v>
      </c>
      <c r="B42" s="1" t="str">
        <f>Spaces!B42</f>
        <v>Bienvenue dans notre coliving !
Nous savons qu'il est difficile de s'installer dans une nouvelle ville et de créer de nouveaux liens...
Nous avons imaginé une offre d'hébergement conviviale, flexible et accessible, qui vous permettra de faire vos premiers pas à Lyon.
Vivez une expérience humaine et culturelle pour quelques semaines ou plusieurs mois !</v>
      </c>
      <c r="C42" s="1" t="str">
        <f>Spaces!C42</f>
        <v>21 rue Alsace Lorraine</v>
      </c>
      <c r="D42" s="1" t="str">
        <f>Spaces!D42</f>
        <v>Lyon</v>
      </c>
      <c r="E42" s="1" t="str">
        <f>Spaces!E42</f>
        <v>France</v>
      </c>
      <c r="F42" s="1" t="str">
        <f>Spaces!F42</f>
        <v>69001</v>
      </c>
      <c r="G42" s="1">
        <f>Spaces!G42</f>
        <v>45.7706592</v>
      </c>
      <c r="H42" s="1">
        <f>Spaces!H42</f>
        <v>4.8369053</v>
      </c>
      <c r="I42" s="1">
        <f>Spaces!I42</f>
        <v>750</v>
      </c>
      <c r="J42" s="4" t="str">
        <f>Spaces!J42</f>
        <v>https://colivme.com/coliving/france/lyon/away-hostel-coffee-shop-coliving</v>
      </c>
      <c r="K42" s="1">
        <f>Spaces!K42</f>
        <v>10</v>
      </c>
      <c r="L42" s="4" t="str">
        <f>Spaces!L42</f>
        <v>https://release-images.clm-rls.ifsalpha.com/9f1659fe-7bc9-4ff0-8c55-ff170e082812</v>
      </c>
      <c r="M42" s="4" t="str">
        <f>Spaces!M42</f>
        <v>https://release-images.clm-rls.ifsalpha.com/f86dd792-a460-4684-943e-864b5d666b42</v>
      </c>
      <c r="N42" s="4" t="str">
        <f>Spaces!N42</f>
        <v>https://release-images.clm-rls.ifsalpha.com/70fa9523-90ed-445a-89f0-f9178005c3ca</v>
      </c>
      <c r="O42" s="4" t="str">
        <f>Spaces!O42</f>
        <v>https://release-images.clm-rls.ifsalpha.com/062545f7-9a29-44bf-bac1-8f52ed7b6234</v>
      </c>
      <c r="P42" s="4" t="str">
        <f>Spaces!P42</f>
        <v>https://release-images.clm-rls.ifsalpha.com/cf49562e-3bee-438d-a9aa-0c5ed9a5f77b</v>
      </c>
      <c r="Q42" s="4" t="str">
        <f>Spaces!Q42</f>
        <v>https://release-images.clm-rls.ifsalpha.com/75014137-0558-42df-b1da-e897ae86cf7b</v>
      </c>
      <c r="R42" s="4" t="str">
        <f>Spaces!R42</f>
        <v>https://release-images.clm-rls.ifsalpha.com/0dddffe9-5bb0-40b9-ab67-b2ec0eab173d</v>
      </c>
      <c r="S42" s="1" t="str">
        <f>Spaces!S42</f>
        <v/>
      </c>
      <c r="T42" s="1" t="str">
        <f>Spaces!T42</f>
        <v/>
      </c>
      <c r="U42" s="1" t="str">
        <f>Spaces!U42</f>
        <v/>
      </c>
      <c r="V42" s="1" t="str">
        <f t="shared" si="1"/>
        <v>chambre</v>
      </c>
      <c r="W42" s="5" t="str">
        <f t="shared" si="2"/>
        <v>contact@colivme.com</v>
      </c>
      <c r="X42" s="5" t="str">
        <f t="shared" si="3"/>
        <v>+33(0)182886991</v>
      </c>
      <c r="Y42" s="5" t="str">
        <f t="shared" si="4"/>
        <v>meublé</v>
      </c>
      <c r="Z42" s="5" t="str">
        <f t="shared" si="5"/>
        <v>disponible</v>
      </c>
    </row>
    <row r="43">
      <c r="A43" s="1" t="str">
        <f>Spaces!A43</f>
        <v>Urban Campus </v>
      </c>
      <c r="B43" s="1" t="str">
        <f>Spaces!B43</f>
        <v>Urban Campus est un chef de file de la vie communautaire en Europe.
Nous développons et exploitons des campus dans les quartiers en émergence des principales villes européennes, offrant un mélange d'espaces de vie, de travail et sociaux.
Nous construisons et soutenons une communauté de personnalités passionnées et engagées, désireuses d'expérimenter de nouvelles façons de grandir ensemble, tant sur le plan professionnel que personnel. Nous activons notre communauté par le biais d'événements, d'activités, d'incubations de projets et d'éducation.
Notre premier espace de vie, Mellado, est situé au cœur du quartier Chamberi à Madrid. Mellado fourmille de jeunes professionnels, nomades curieux et entrepreneurs.
En devenant membre de ce campus, vous ne louez pas seulement une chambre privée, vous entrez dans une maison avec 300 m2 d'espaces communs à partager avec tous les autres membres. Vous aurez également accès à notre plus grande communauté de campus urbain à travers tous les autres espaces!</v>
      </c>
      <c r="C43" s="1" t="str">
        <f>Spaces!C43</f>
        <v>Calle de Andrés Mellado 80</v>
      </c>
      <c r="D43" s="1" t="str">
        <f>Spaces!D43</f>
        <v>Madrid </v>
      </c>
      <c r="E43" s="1" t="str">
        <f>Spaces!E43</f>
        <v>Spain </v>
      </c>
      <c r="F43" s="1" t="str">
        <f>Spaces!F43</f>
        <v>28015</v>
      </c>
      <c r="G43" s="1">
        <f>Spaces!G43</f>
        <v>40.4378825</v>
      </c>
      <c r="H43" s="1">
        <f>Spaces!H43</f>
        <v>-3.7140765</v>
      </c>
      <c r="I43" s="1">
        <f>Spaces!I43</f>
        <v>700</v>
      </c>
      <c r="J43" s="4" t="str">
        <f>Spaces!J43</f>
        <v>https://colivme.com/coliving/spain/madrid/urban-campus</v>
      </c>
      <c r="K43" s="1">
        <f>Spaces!K43</f>
        <v>70</v>
      </c>
      <c r="L43" s="4" t="str">
        <f>Spaces!L43</f>
        <v>https://release-images.clm-rls.ifsalpha.com/6d638879-d3ce-45b5-98b5-337e8944ba26</v>
      </c>
      <c r="M43" s="4" t="str">
        <f>Spaces!M43</f>
        <v>https://release-images.clm-rls.ifsalpha.com/019d04d8-8ed9-48dd-9b53-6859bf82fee0</v>
      </c>
      <c r="N43" s="4" t="str">
        <f>Spaces!N43</f>
        <v>https://release-images.clm-rls.ifsalpha.com/080e1295-2af7-4320-a0dd-d48cda950ee0</v>
      </c>
      <c r="O43" s="4" t="str">
        <f>Spaces!O43</f>
        <v>https://release-images.clm-rls.ifsalpha.com/03d152ba-ddc9-44ae-89ce-bd3eef120117</v>
      </c>
      <c r="P43" s="4" t="str">
        <f>Spaces!P43</f>
        <v>https://release-images.clm-rls.ifsalpha.com/1331fa80-c211-4a53-bebe-66410c42e1f0</v>
      </c>
      <c r="Q43" s="4" t="str">
        <f>Spaces!Q43</f>
        <v>https://release-images.clm-rls.ifsalpha.com/5c38ef71-e319-4b97-b1c1-1cb17f9f425e</v>
      </c>
      <c r="R43" s="4" t="str">
        <f>Spaces!R43</f>
        <v>https://release-images.clm-rls.ifsalpha.com/34e34054-4432-4693-b4f7-65ad6908daee</v>
      </c>
      <c r="S43" s="4" t="str">
        <f>Spaces!S43</f>
        <v>https://release-images.clm-rls.ifsalpha.com/cfa6b848-463a-4cbc-a388-69808c535adb</v>
      </c>
      <c r="T43" s="4" t="str">
        <f>Spaces!T43</f>
        <v>https://release-images.clm-rls.ifsalpha.com/98f37198-eb6a-49b1-96b5-98c2d8436311</v>
      </c>
      <c r="U43" s="4" t="str">
        <f>Spaces!U43</f>
        <v>https://release-images.clm-rls.ifsalpha.com/3224abdf-f199-4de3-b346-e9cb21daa305</v>
      </c>
      <c r="V43" s="1" t="str">
        <f t="shared" si="1"/>
        <v>chambre</v>
      </c>
      <c r="W43" s="5" t="str">
        <f t="shared" si="2"/>
        <v>contact@colivme.com</v>
      </c>
      <c r="X43" s="5" t="str">
        <f t="shared" si="3"/>
        <v>+33(0)182886991</v>
      </c>
      <c r="Y43" s="5" t="str">
        <f t="shared" si="4"/>
        <v>meublé</v>
      </c>
      <c r="Z43" s="5" t="str">
        <f t="shared" si="5"/>
        <v>disponible</v>
      </c>
    </row>
    <row r="44">
      <c r="A44" s="1" t="str">
        <f>Spaces!A44</f>
        <v>Colivys - Marseille </v>
      </c>
      <c r="B44" s="1" t="str">
        <f>Spaces!B44</f>
        <v>Venez vivre dans un appartement luxueux et très spacieux de 240m2 offrant 6 chambres faisant au minimum 25m2 chacune. Cet appartement est entièrement équipé et meublé, climatisation, 2 frigidaires, lave-linge, sèche-linge, lave-vaisselle. 
Cet immeuble Marseillais remis à neuf est un bien d’exception dans un quartier très recherché. Le tout décoré et aménagé avec soin. Le prix comprend le loyer, la provision sur charges et sur la consommation d’électricité, de chauffage, eau, internet haut débit et assurance habitation.Les chambres sont éligibles aux APL. </v>
      </c>
      <c r="C44" s="1" t="str">
        <f>Spaces!C44</f>
        <v>22 rue Montgrand</v>
      </c>
      <c r="D44" s="1" t="str">
        <f>Spaces!D44</f>
        <v>Marseille</v>
      </c>
      <c r="E44" s="1" t="str">
        <f>Spaces!E44</f>
        <v>France</v>
      </c>
      <c r="F44" s="1" t="str">
        <f>Spaces!F44</f>
        <v>13006</v>
      </c>
      <c r="G44" s="1">
        <f>Spaces!G44</f>
        <v>43.2918387</v>
      </c>
      <c r="H44" s="1">
        <f>Spaces!H44</f>
        <v>5.3785647</v>
      </c>
      <c r="I44" s="1">
        <f>Spaces!I44</f>
        <v>500</v>
      </c>
      <c r="J44" s="4" t="str">
        <f>Spaces!J44</f>
        <v>https://colivme.com/coliving/france/marseille/colivys-marseille</v>
      </c>
      <c r="K44" s="1">
        <f>Spaces!K44</f>
        <v>6</v>
      </c>
      <c r="L44" s="4" t="str">
        <f>Spaces!L44</f>
        <v>https://release-images.clm-rls.ifsalpha.com/a73681f2-bb94-4a65-813a-5619406da751</v>
      </c>
      <c r="M44" s="4" t="str">
        <f>Spaces!M44</f>
        <v>https://release-images.clm-rls.ifsalpha.com/fd093caa-1089-48e6-b222-2145c6106280</v>
      </c>
      <c r="N44" s="4" t="str">
        <f>Spaces!N44</f>
        <v>https://release-images.clm-rls.ifsalpha.com/c8ccf444-e3e9-4185-8054-e09bd4c38583</v>
      </c>
      <c r="O44" s="4" t="str">
        <f>Spaces!O44</f>
        <v>https://release-images.clm-rls.ifsalpha.com/f975a844-fde5-4889-92fc-a953c70a5257</v>
      </c>
      <c r="P44" s="1" t="str">
        <f>Spaces!P44</f>
        <v/>
      </c>
      <c r="Q44" s="1" t="str">
        <f>Spaces!Q44</f>
        <v/>
      </c>
      <c r="R44" s="1" t="str">
        <f>Spaces!R44</f>
        <v/>
      </c>
      <c r="S44" s="4" t="str">
        <f>Spaces!S44</f>
        <v>https://release-images.clm-rls.ifsalpha.com/5cd9256e-d808-4d25-8117-c3f67df3389a</v>
      </c>
      <c r="T44" s="4" t="str">
        <f>Spaces!T44</f>
        <v>https://release-images.clm-rls.ifsalpha.com/1c3f255e-73a8-4cbf-8ca1-01ccac5cdddc</v>
      </c>
      <c r="U44" s="4" t="str">
        <f>Spaces!U44</f>
        <v>https://release-images.clm-rls.ifsalpha.com/e6c7e20e-b5aa-4f40-a45c-d8ab08b02b48</v>
      </c>
      <c r="V44" s="1" t="str">
        <f t="shared" si="1"/>
        <v>chambre</v>
      </c>
      <c r="W44" s="5" t="str">
        <f t="shared" si="2"/>
        <v>contact@colivme.com</v>
      </c>
      <c r="X44" s="5" t="str">
        <f t="shared" si="3"/>
        <v>+33(0)182886991</v>
      </c>
      <c r="Y44" s="5" t="str">
        <f t="shared" si="4"/>
        <v>meublé</v>
      </c>
      <c r="Z44" s="5" t="str">
        <f t="shared" si="5"/>
        <v>disponible</v>
      </c>
    </row>
    <row r="45">
      <c r="A45" s="1" t="str">
        <f>Spaces!A45</f>
        <v>Kley Marseille</v>
      </c>
      <c r="B45" s="1" t="str">
        <f>Spaces!B45</f>
        <v>La résidence étudiante et jeunes actifs Kley à Marseille présente un design « Bohème Chic » unique et des lieux de vie innovants offrant une expérience propice au travail, aux rencontres et aux échanges. </v>
      </c>
      <c r="C45" s="1" t="str">
        <f>Spaces!C45</f>
        <v>23 rue Mathieu Stilatti</v>
      </c>
      <c r="D45" s="1" t="str">
        <f>Spaces!D45</f>
        <v>Marseille</v>
      </c>
      <c r="E45" s="1" t="str">
        <f>Spaces!E45</f>
        <v>France </v>
      </c>
      <c r="F45" s="1" t="str">
        <f>Spaces!F45</f>
        <v>13003</v>
      </c>
      <c r="G45" s="1">
        <f>Spaces!G45</f>
        <v>43.3089793</v>
      </c>
      <c r="H45" s="1">
        <f>Spaces!H45</f>
        <v>5.376493</v>
      </c>
      <c r="I45" s="1">
        <f>Spaces!I45</f>
        <v>500</v>
      </c>
      <c r="J45" s="4" t="str">
        <f>Spaces!J45</f>
        <v>https://colivme.com/coliving/france/marseille/kley-marseille</v>
      </c>
      <c r="K45" s="1">
        <f>Spaces!K45</f>
        <v>50</v>
      </c>
      <c r="L45" s="4" t="str">
        <f>Spaces!L45</f>
        <v>https://release-images.clm-rls.ifsalpha.com/c726a2f2-96ba-404d-9d15-2b34874b3d8d</v>
      </c>
      <c r="M45" s="4" t="str">
        <f>Spaces!M45</f>
        <v>https://release-images.clm-rls.ifsalpha.com/cfea441f-8663-46ca-8ad5-03ad0ba2f328</v>
      </c>
      <c r="N45" s="4" t="str">
        <f>Spaces!N45</f>
        <v>https://release-images.clm-rls.ifsalpha.com/f6d0f9b8-8890-4cca-85d9-b0f13559d500</v>
      </c>
      <c r="O45" s="4" t="str">
        <f>Spaces!O45</f>
        <v>https://release-images.clm-rls.ifsalpha.com/074195e5-0f6e-4dd1-a88d-68c487bb7c26</v>
      </c>
      <c r="P45" s="4" t="str">
        <f>Spaces!P45</f>
        <v>https://release-images.clm-rls.ifsalpha.com/6f0da297-072e-4550-8e6e-4b34434ea377</v>
      </c>
      <c r="Q45" s="4" t="str">
        <f>Spaces!Q45</f>
        <v>https://release-images.clm-rls.ifsalpha.com/8b496600-dfde-4822-a8cd-47501ecc97e3</v>
      </c>
      <c r="R45" s="4" t="str">
        <f>Spaces!R45</f>
        <v>https://release-images.clm-rls.ifsalpha.com/359e5ce3-7565-498b-bce3-def143f3bafb</v>
      </c>
      <c r="S45" s="4" t="str">
        <f>Spaces!S45</f>
        <v>https://release-images.clm-rls.ifsalpha.com/a3e626d4-78e7-440a-b091-2bcd543b5df1</v>
      </c>
      <c r="T45" s="4" t="str">
        <f>Spaces!T45</f>
        <v>https://release-images.clm-rls.ifsalpha.com/5624f800-91fa-42e4-bfad-db3683c14e4a</v>
      </c>
      <c r="U45" s="1" t="str">
        <f>Spaces!U45</f>
        <v/>
      </c>
      <c r="V45" s="1" t="str">
        <f t="shared" si="1"/>
        <v>chambre</v>
      </c>
      <c r="W45" s="5" t="str">
        <f t="shared" si="2"/>
        <v>contact@colivme.com</v>
      </c>
      <c r="X45" s="5" t="str">
        <f t="shared" si="3"/>
        <v>+33(0)182886991</v>
      </c>
      <c r="Y45" s="5" t="str">
        <f t="shared" si="4"/>
        <v>meublé</v>
      </c>
      <c r="Z45" s="5" t="str">
        <f t="shared" si="5"/>
        <v>disponible</v>
      </c>
    </row>
    <row r="46">
      <c r="A46" s="1" t="str">
        <f>Spaces!A46</f>
        <v>Sharies Colbert</v>
      </c>
      <c r="B46" s="1" t="str">
        <f>Spaces!B46</f>
        <v>Sharies Colbert propose des logements entièrement aménagés, équipés &amp; décorés, offrant de confortables espaces de vie, privés et partagés. Avec des séjours à partir d’un mois, Sharies vous propose une expérience globale au travers d’une offre clé en main et tout inclus. Celle-ci comprend notamment eau/électricité/chauffage, maintenance, assurance, Wi-Fi et ménage hebdomadaire des espaces partagés, pour 100% de visibilité sur votre budget !</v>
      </c>
      <c r="C46" s="1" t="str">
        <f>Spaces!C46</f>
        <v>Rue Colbert</v>
      </c>
      <c r="D46" s="1" t="str">
        <f>Spaces!D46</f>
        <v>Marseille</v>
      </c>
      <c r="E46" s="1" t="str">
        <f>Spaces!E46</f>
        <v>France </v>
      </c>
      <c r="F46" s="1" t="str">
        <f>Spaces!F46</f>
        <v>13001</v>
      </c>
      <c r="G46" s="1">
        <f>Spaces!G46</f>
        <v>43.299356</v>
      </c>
      <c r="H46" s="1">
        <f>Spaces!H46</f>
        <v>5.3729516</v>
      </c>
      <c r="I46" s="1" t="str">
        <f>Spaces!I46</f>
        <v/>
      </c>
      <c r="J46" s="4" t="str">
        <f>Spaces!J46</f>
        <v>https://colivme.com/coliving/france/marseille/sharies-colbert</v>
      </c>
      <c r="K46" s="1">
        <f>Spaces!K46</f>
        <v>16</v>
      </c>
      <c r="L46" s="4" t="str">
        <f>Spaces!L46</f>
        <v>https://release-images.clm-rls.ifsalpha.com/ffb0f764-353f-4a14-bfdc-1846ce0ead77</v>
      </c>
      <c r="M46" s="4" t="str">
        <f>Spaces!M46</f>
        <v>https://release-images.clm-rls.ifsalpha.com/322b0254-ff04-46de-b5c8-2de799b840c1</v>
      </c>
      <c r="N46" s="4" t="str">
        <f>Spaces!N46</f>
        <v>https://release-images.clm-rls.ifsalpha.com/af57a5b5-1524-4a21-a544-045d97c20ff3</v>
      </c>
      <c r="O46" s="4" t="str">
        <f>Spaces!O46</f>
        <v>https://release-images.clm-rls.ifsalpha.com/a98a59e1-7cb0-4720-8607-bf8c96f74641</v>
      </c>
      <c r="P46" s="4" t="str">
        <f>Spaces!P46</f>
        <v>https://release-images.clm-rls.ifsalpha.com/6cd13467-f2c7-4604-9c03-410ef6227d2b</v>
      </c>
      <c r="Q46" s="1" t="str">
        <f>Spaces!Q46</f>
        <v/>
      </c>
      <c r="R46" s="1" t="str">
        <f>Spaces!R46</f>
        <v/>
      </c>
      <c r="S46" s="4" t="str">
        <f>Spaces!S46</f>
        <v>https://release-images.clm-rls.ifsalpha.com/f673d121-9b77-4dd6-a9b5-6f27f6e443f5</v>
      </c>
      <c r="T46" s="4" t="str">
        <f>Spaces!T46</f>
        <v>https://release-images.clm-rls.ifsalpha.com/466f6bee-eead-4ed5-9496-8f5e0719c41b</v>
      </c>
      <c r="U46" s="1" t="str">
        <f>Spaces!U46</f>
        <v/>
      </c>
      <c r="V46" s="1" t="str">
        <f t="shared" si="1"/>
        <v>chambre</v>
      </c>
      <c r="W46" s="5" t="str">
        <f t="shared" si="2"/>
        <v>contact@colivme.com</v>
      </c>
      <c r="X46" s="5" t="str">
        <f t="shared" si="3"/>
        <v>+33(0)182886991</v>
      </c>
      <c r="Y46" s="5" t="str">
        <f t="shared" si="4"/>
        <v>meublé</v>
      </c>
      <c r="Z46" s="5" t="str">
        <f t="shared" si="5"/>
        <v>non disponible</v>
      </c>
    </row>
    <row r="47">
      <c r="A47" s="1" t="str">
        <f>Spaces!A47</f>
        <v>The Babel Community - République</v>
      </c>
      <c r="B47" s="1" t="str">
        <f>Spaces!B47</f>
        <v>The Babel Community est un lieu de vie hybride conçu pour ses occupants: jeunes, nomades, libres, sociables et engagés dans la communauté. C'est un lieu où se rencontrer, apprendre sur soi et sur les autres et réaliser ses projets de vie qu'ils soient personnels ou professionnels. 
La résidence de Marseille Vieux-Port se compose de : 
- 80 logements 
- 170 postes de travail
- un restaurant ouvert tous les jours de 8h à minuit
- une salle de sport et un grand gymnase
Le tout s'intègre dans un écosystème plus large de services et de loisirs. 
Stay tuned! </v>
      </c>
      <c r="C47" s="1" t="str">
        <f>Spaces!C47</f>
        <v>70 Rue de la République</v>
      </c>
      <c r="D47" s="1" t="str">
        <f>Spaces!D47</f>
        <v>Marseille</v>
      </c>
      <c r="E47" s="1" t="str">
        <f>Spaces!E47</f>
        <v>France</v>
      </c>
      <c r="F47" s="1" t="str">
        <f>Spaces!F47</f>
        <v>13002</v>
      </c>
      <c r="G47" s="1">
        <f>Spaces!G47</f>
        <v>43.3014509</v>
      </c>
      <c r="H47" s="1">
        <f>Spaces!H47</f>
        <v>5.370288</v>
      </c>
      <c r="I47" s="1">
        <f>Spaces!I47</f>
        <v>590</v>
      </c>
      <c r="J47" s="4" t="str">
        <f>Spaces!J47</f>
        <v>https://colivme.com/coliving/france/marseille/the-babel-community-republique</v>
      </c>
      <c r="K47" s="1">
        <f>Spaces!K47</f>
        <v>80</v>
      </c>
      <c r="L47" s="4" t="str">
        <f>Spaces!L47</f>
        <v>https://release-images.clm-rls.ifsalpha.com/70eb13cb-1845-4020-ab01-f54d768bb737</v>
      </c>
      <c r="M47" s="4" t="str">
        <f>Spaces!M47</f>
        <v>https://release-images.clm-rls.ifsalpha.com/8bd4b0e6-41f8-41e9-94b7-9b40c98e3884</v>
      </c>
      <c r="N47" s="4" t="str">
        <f>Spaces!N47</f>
        <v>https://release-images.clm-rls.ifsalpha.com/0c9c77d0-6498-47b1-b389-16346985c123</v>
      </c>
      <c r="O47" s="4" t="str">
        <f>Spaces!O47</f>
        <v>https://release-images.clm-rls.ifsalpha.com/3fd52fe7-23fa-454b-bf15-3fdc6e4deb4c</v>
      </c>
      <c r="P47" s="1" t="str">
        <f>Spaces!P47</f>
        <v/>
      </c>
      <c r="Q47" s="1" t="str">
        <f>Spaces!Q47</f>
        <v/>
      </c>
      <c r="R47" s="1" t="str">
        <f>Spaces!R47</f>
        <v/>
      </c>
      <c r="S47" s="1" t="str">
        <f>Spaces!S47</f>
        <v/>
      </c>
      <c r="T47" s="1" t="str">
        <f>Spaces!T47</f>
        <v/>
      </c>
      <c r="U47" s="1" t="str">
        <f>Spaces!U47</f>
        <v/>
      </c>
      <c r="V47" s="1" t="str">
        <f t="shared" si="1"/>
        <v>chambre</v>
      </c>
      <c r="W47" s="5" t="str">
        <f t="shared" si="2"/>
        <v>contact@colivme.com</v>
      </c>
      <c r="X47" s="5" t="str">
        <f t="shared" si="3"/>
        <v>+33(0)182886991</v>
      </c>
      <c r="Y47" s="5" t="str">
        <f t="shared" si="4"/>
        <v>meublé</v>
      </c>
      <c r="Z47" s="5" t="str">
        <f t="shared" si="5"/>
        <v>disponible</v>
      </c>
    </row>
    <row r="48">
      <c r="A48" s="1" t="str">
        <f>Spaces!A48</f>
        <v>iBuddy Coliving</v>
      </c>
      <c r="B48" s="1" t="str">
        <f>Spaces!B48</f>
        <v>Adepte de l'habitat partagé pour les étudiants ou jeunes actifs en quête de confort, iBuddy vous propose 70 chambres dans plus d'une dizaine de logements à Montpellier.
Les plus : 
- Emplacement privilégié dans le centre historique , à proximité de toutes les lignes de tramway, commerces, écoles ...
- Entièrement meublées et équipées pour un confort optimal
- Convivialité grâce aux espaces communs dédiés au partage entre colivers
- Une équipe dédiée à votre service pendant votre séjour.
Devenez notre prochain colivers!</v>
      </c>
      <c r="C48" s="1" t="str">
        <f>Spaces!C48</f>
        <v>23 rue saint guilhem</v>
      </c>
      <c r="D48" s="1" t="str">
        <f>Spaces!D48</f>
        <v>montpellier</v>
      </c>
      <c r="E48" s="1" t="str">
        <f>Spaces!E48</f>
        <v>france</v>
      </c>
      <c r="F48" s="1" t="str">
        <f>Spaces!F48</f>
        <v>34000</v>
      </c>
      <c r="G48" s="1">
        <f>Spaces!G48</f>
        <v>43.6093786</v>
      </c>
      <c r="H48" s="1">
        <f>Spaces!H48</f>
        <v>3.8750249</v>
      </c>
      <c r="I48" s="1" t="str">
        <f>Spaces!I48</f>
        <v/>
      </c>
      <c r="J48" s="4" t="str">
        <f>Spaces!J48</f>
        <v>https://colivme.com/coliving/france/montpellier/ibuddy-coliving</v>
      </c>
      <c r="K48" s="1">
        <f>Spaces!K48</f>
        <v>70</v>
      </c>
      <c r="L48" s="4" t="str">
        <f>Spaces!L48</f>
        <v>https://release-images.clm-rls.ifsalpha.com/7d0e953c-97bc-4d89-975a-46d9be2e675e</v>
      </c>
      <c r="M48" s="4" t="str">
        <f>Spaces!M48</f>
        <v>https://release-images.clm-rls.ifsalpha.com/9db622d2-def6-4abb-ae6e-eafd215b84d2</v>
      </c>
      <c r="N48" s="4" t="str">
        <f>Spaces!N48</f>
        <v>https://release-images.clm-rls.ifsalpha.com/aafb17b3-5768-4b8e-b1db-9d7fe0222e47</v>
      </c>
      <c r="O48" s="4" t="str">
        <f>Spaces!O48</f>
        <v>https://release-images.clm-rls.ifsalpha.com/0016ea1e-db7a-49a4-b50d-f84857a17e1a</v>
      </c>
      <c r="P48" s="4" t="str">
        <f>Spaces!P48</f>
        <v>https://release-images.clm-rls.ifsalpha.com/7850d513-c446-4a38-96ff-83af16f4c9a1</v>
      </c>
      <c r="Q48" s="1" t="str">
        <f>Spaces!Q48</f>
        <v/>
      </c>
      <c r="R48" s="1" t="str">
        <f>Spaces!R48</f>
        <v/>
      </c>
      <c r="S48" s="1" t="str">
        <f>Spaces!S48</f>
        <v/>
      </c>
      <c r="T48" s="1" t="str">
        <f>Spaces!T48</f>
        <v/>
      </c>
      <c r="U48" s="1" t="str">
        <f>Spaces!U48</f>
        <v/>
      </c>
      <c r="V48" s="1" t="str">
        <f t="shared" si="1"/>
        <v>chambre</v>
      </c>
      <c r="W48" s="5" t="str">
        <f t="shared" si="2"/>
        <v>contact@colivme.com</v>
      </c>
      <c r="X48" s="5" t="str">
        <f t="shared" si="3"/>
        <v>+33(0)182886991</v>
      </c>
      <c r="Y48" s="5" t="str">
        <f t="shared" si="4"/>
        <v>meublé</v>
      </c>
      <c r="Z48" s="5" t="str">
        <f t="shared" si="5"/>
        <v>non disponible</v>
      </c>
    </row>
    <row r="49">
      <c r="A49" s="1" t="str">
        <f>Spaces!A49</f>
        <v>The Babel Community - Antigone</v>
      </c>
      <c r="B49" s="1" t="str">
        <f>Spaces!B49</f>
        <v>The Babel Community est un lieu de vie hybride conçu pour ses occupants : jeunes, nomades, libres, sociables et engagés dans la communauté. 
C'est un lieu où l’on peut vivre, travailler, se restaurer, faire du sport et surtout se rencontrer lors d’événements dédiés ! Apprendre sur soi et sur les autres et réaliser ses projets de vie qu'ils soient personnels ou professionnels. 
La Résidence de Montpellier Antigone se compose de :
 - 75 logements 
- 120 postes de travail 
- un Restaurant ouvert du lundi au samedi de 8h à minuit 
- une salle de sport 
- un parking de 70 places
Le tout s'intègre dans un écosystème plus large de services et de loisirs. Stay tuned!</v>
      </c>
      <c r="C49" s="1" t="str">
        <f>Spaces!C49</f>
        <v>954 avenue Jean Mermoz</v>
      </c>
      <c r="D49" s="1" t="str">
        <f>Spaces!D49</f>
        <v>Montpellier</v>
      </c>
      <c r="E49" s="1" t="str">
        <f>Spaces!E49</f>
        <v>France</v>
      </c>
      <c r="F49" s="1" t="str">
        <f>Spaces!F49</f>
        <v>34000</v>
      </c>
      <c r="G49" s="1">
        <f>Spaces!G49</f>
        <v>43.6099346</v>
      </c>
      <c r="H49" s="1">
        <f>Spaces!H49</f>
        <v>3.8920934</v>
      </c>
      <c r="I49" s="1">
        <f>Spaces!I49</f>
        <v>590</v>
      </c>
      <c r="J49" s="4" t="str">
        <f>Spaces!J49</f>
        <v>https://colivme.com/coliving/france/montpellier/the-babel-community-antigone</v>
      </c>
      <c r="K49" s="1">
        <f>Spaces!K49</f>
        <v>75</v>
      </c>
      <c r="L49" s="4" t="str">
        <f>Spaces!L49</f>
        <v>https://release-images.clm-rls.ifsalpha.com/04cbfd3c-d125-4d55-8c02-0cd51fb25d6a</v>
      </c>
      <c r="M49" s="4" t="str">
        <f>Spaces!M49</f>
        <v>https://release-images.clm-rls.ifsalpha.com/1d965242-fac5-4786-b4ae-106a14732124</v>
      </c>
      <c r="N49" s="4" t="str">
        <f>Spaces!N49</f>
        <v>https://release-images.clm-rls.ifsalpha.com/45ee20bb-7318-477e-806e-df63666091c0</v>
      </c>
      <c r="O49" s="4" t="str">
        <f>Spaces!O49</f>
        <v>https://release-images.clm-rls.ifsalpha.com/20139cbb-7c98-4124-80db-e3b71706f0bf</v>
      </c>
      <c r="P49" s="1" t="str">
        <f>Spaces!P49</f>
        <v/>
      </c>
      <c r="Q49" s="1" t="str">
        <f>Spaces!Q49</f>
        <v/>
      </c>
      <c r="R49" s="1" t="str">
        <f>Spaces!R49</f>
        <v/>
      </c>
      <c r="S49" s="4" t="str">
        <f>Spaces!S49</f>
        <v>https://release-images.clm-rls.ifsalpha.com/a1adc671-d6e0-408d-8146-b0b935d91d4f</v>
      </c>
      <c r="T49" s="4" t="str">
        <f>Spaces!T49</f>
        <v>https://release-images.clm-rls.ifsalpha.com/2d12adaf-5bd3-4a4b-bb99-598b48a43048</v>
      </c>
      <c r="U49" s="4" t="str">
        <f>Spaces!U49</f>
        <v>https://release-images.clm-rls.ifsalpha.com/a53b4ad2-2578-4afe-b001-9ea95b27b726</v>
      </c>
      <c r="V49" s="1" t="str">
        <f t="shared" si="1"/>
        <v>chambre</v>
      </c>
      <c r="W49" s="5" t="str">
        <f t="shared" si="2"/>
        <v>contact@colivme.com</v>
      </c>
      <c r="X49" s="5" t="str">
        <f t="shared" si="3"/>
        <v>+33(0)182886991</v>
      </c>
      <c r="Y49" s="5" t="str">
        <f t="shared" si="4"/>
        <v>meublé</v>
      </c>
      <c r="Z49" s="5" t="str">
        <f t="shared" si="5"/>
        <v>disponible</v>
      </c>
    </row>
    <row r="50">
      <c r="A50" s="1" t="str">
        <f>Spaces!A50</f>
        <v>Colivys - Nancy </v>
      </c>
      <c r="B50" s="1" t="str">
        <f>Spaces!B50</f>
        <v>Appartement de 60m² offrant 3 chambres situé près de la gare de Nancy et du Parc Sainte-Marie, à proximité de commerces. vous serez à quelques pas du Tram 1. 
Cet appartement est entièrement équipé et meublé, il est situé au deuxième étage. Vous aurez à votre disposition une belle cuisine entièrement meublée et aménagée avec un réfrigérateur, four, micro-onde, machine à café, un grille-pain, toute la vaisselle nécessaire et appareils de cuissons ainsi qu'une une machine à laver. L'appartement dispose d'une salle de bain est équipée d’une baignoire et des toilettes séparées. 
Le prix comprend le loyer, la provision sur charges et sur la consommation d’électricité, de chauffage, eau, internet haut débit et assurance habitation. Les chambres sont éligibles aux APL.</v>
      </c>
      <c r="C50" s="1" t="str">
        <f>Spaces!C50</f>
        <v>20 rue de Graffiny</v>
      </c>
      <c r="D50" s="1" t="str">
        <f>Spaces!D50</f>
        <v>Nancy</v>
      </c>
      <c r="E50" s="1" t="str">
        <f>Spaces!E50</f>
        <v>France</v>
      </c>
      <c r="F50" s="1" t="str">
        <f>Spaces!F50</f>
        <v>54000</v>
      </c>
      <c r="G50" s="1">
        <f>Spaces!G50</f>
        <v>48.6831779</v>
      </c>
      <c r="H50" s="1">
        <f>Spaces!H50</f>
        <v>6.171263</v>
      </c>
      <c r="I50" s="1" t="str">
        <f>Spaces!I50</f>
        <v/>
      </c>
      <c r="J50" s="4" t="str">
        <f>Spaces!J50</f>
        <v>https://colivme.com/coliving/france/nancy/colivys-nancy</v>
      </c>
      <c r="K50" s="1">
        <f>Spaces!K50</f>
        <v>3</v>
      </c>
      <c r="L50" s="4" t="str">
        <f>Spaces!L50</f>
        <v>https://release-images.clm-rls.ifsalpha.com/74c0c7d0-a594-47c9-8023-6fdbb959c5da</v>
      </c>
      <c r="M50" s="4" t="str">
        <f>Spaces!M50</f>
        <v>https://release-images.clm-rls.ifsalpha.com/072af3b6-0303-4fef-ab5e-24d782c83bdb</v>
      </c>
      <c r="N50" s="4" t="str">
        <f>Spaces!N50</f>
        <v>https://release-images.clm-rls.ifsalpha.com/2ea65559-d938-4e78-a54f-1d667f0ff738</v>
      </c>
      <c r="O50" s="4" t="str">
        <f>Spaces!O50</f>
        <v>https://release-images.clm-rls.ifsalpha.com/9e5429bf-c25e-486a-8c2c-32a6ad12dd39</v>
      </c>
      <c r="P50" s="1" t="str">
        <f>Spaces!P50</f>
        <v/>
      </c>
      <c r="Q50" s="1" t="str">
        <f>Spaces!Q50</f>
        <v/>
      </c>
      <c r="R50" s="1" t="str">
        <f>Spaces!R50</f>
        <v/>
      </c>
      <c r="S50" s="1" t="str">
        <f>Spaces!S50</f>
        <v/>
      </c>
      <c r="T50" s="1" t="str">
        <f>Spaces!T50</f>
        <v/>
      </c>
      <c r="U50" s="1" t="str">
        <f>Spaces!U50</f>
        <v/>
      </c>
      <c r="V50" s="1" t="str">
        <f t="shared" si="1"/>
        <v>chambre</v>
      </c>
      <c r="W50" s="5" t="str">
        <f t="shared" si="2"/>
        <v>contact@colivme.com</v>
      </c>
      <c r="X50" s="5" t="str">
        <f t="shared" si="3"/>
        <v>+33(0)182886991</v>
      </c>
      <c r="Y50" s="5" t="str">
        <f t="shared" si="4"/>
        <v>meublé</v>
      </c>
      <c r="Z50" s="5" t="str">
        <f t="shared" si="5"/>
        <v>non disponible</v>
      </c>
    </row>
    <row r="51">
      <c r="A51" s="1" t="str">
        <f>Spaces!A51</f>
        <v>Sharies Patton </v>
      </c>
      <c r="B51" s="1" t="str">
        <f>Spaces!B51</f>
        <v>Sharies Patton propose des logements entièrement aménagés, équipés &amp; décorés, offrant de confortables espaces de vie, privés et partagés. Avec des séjours à partir d’un mois, Sharies vous propose une expérience globale au travers d’une offre clé en main et tout inclus. Celle-ci comprend notamment eau/électricité/chauffage, maintenance, assurance, Wi-Fi et ménage hebdomadaire des espaces partagés, pour 100% de visibilité sur votre budget !</v>
      </c>
      <c r="C51" s="1" t="str">
        <f>Spaces!C51</f>
        <v>Rue de l'armée patton</v>
      </c>
      <c r="D51" s="1" t="str">
        <f>Spaces!D51</f>
        <v>Nancy</v>
      </c>
      <c r="E51" s="1" t="str">
        <f>Spaces!E51</f>
        <v>France</v>
      </c>
      <c r="F51" s="1" t="str">
        <f>Spaces!F51</f>
        <v>54000</v>
      </c>
      <c r="G51" s="1">
        <f>Spaces!G51</f>
        <v>48.6915523</v>
      </c>
      <c r="H51" s="1">
        <f>Spaces!H51</f>
        <v>6.1704399</v>
      </c>
      <c r="I51" s="1" t="str">
        <f>Spaces!I51</f>
        <v/>
      </c>
      <c r="J51" s="4" t="str">
        <f>Spaces!J51</f>
        <v>https://colivme.com/coliving/france/nancy/sharies-patton</v>
      </c>
      <c r="K51" s="1">
        <f>Spaces!K51</f>
        <v>5</v>
      </c>
      <c r="L51" s="4" t="str">
        <f>Spaces!L51</f>
        <v>https://release-images.clm-rls.ifsalpha.com/3811bc29-3e31-4b26-a158-6552579aa2f5</v>
      </c>
      <c r="M51" s="4" t="str">
        <f>Spaces!M51</f>
        <v>https://release-images.clm-rls.ifsalpha.com/9a6cd439-7f71-4ab4-8fd2-3be850c0bf5d</v>
      </c>
      <c r="N51" s="4" t="str">
        <f>Spaces!N51</f>
        <v>https://release-images.clm-rls.ifsalpha.com/ccff2466-fcfb-42d5-9307-82e4a6d8d581</v>
      </c>
      <c r="O51" s="4" t="str">
        <f>Spaces!O51</f>
        <v>https://release-images.clm-rls.ifsalpha.com/2fe80278-8e4d-4f00-93fa-b7b3dcc02e56</v>
      </c>
      <c r="P51" s="4" t="str">
        <f>Spaces!P51</f>
        <v>https://release-images.clm-rls.ifsalpha.com/9e041e2a-4d7c-4fe4-a97d-eae78bd9abe9</v>
      </c>
      <c r="Q51" s="1" t="str">
        <f>Spaces!Q51</f>
        <v/>
      </c>
      <c r="R51" s="1" t="str">
        <f>Spaces!R51</f>
        <v/>
      </c>
      <c r="S51" s="4" t="str">
        <f>Spaces!S51</f>
        <v>https://release-images.clm-rls.ifsalpha.com/567a1dbb-55f7-41f8-a678-697673e40fe6</v>
      </c>
      <c r="T51" s="4" t="str">
        <f>Spaces!T51</f>
        <v>https://release-images.clm-rls.ifsalpha.com/7c5390a7-508e-4c9b-aac3-745e154dff1e</v>
      </c>
      <c r="U51" s="1" t="str">
        <f>Spaces!U51</f>
        <v/>
      </c>
      <c r="V51" s="1" t="str">
        <f t="shared" si="1"/>
        <v>chambre</v>
      </c>
      <c r="W51" s="5" t="str">
        <f t="shared" si="2"/>
        <v>contact@colivme.com</v>
      </c>
      <c r="X51" s="5" t="str">
        <f t="shared" si="3"/>
        <v>+33(0)182886991</v>
      </c>
      <c r="Y51" s="5" t="str">
        <f t="shared" si="4"/>
        <v>meublé</v>
      </c>
      <c r="Z51" s="5" t="str">
        <f t="shared" si="5"/>
        <v>non disponible</v>
      </c>
    </row>
    <row r="52">
      <c r="A52" s="1" t="str">
        <f>Spaces!A52</f>
        <v>Colivys - Nantes </v>
      </c>
      <c r="B52" s="1" t="str">
        <f>Spaces!B52</f>
        <v>L'appartement spacieux et rénové est situé au 2ème étage avec ascenseur d'une résidence bien entretenue et tranquille. L'appartement bénéficie d'une orientation géographique plaisante qui lui permet d'avoir la lumière du soleil en permanence tout au long de la journée.
L'accès aux commerces se fait facilement avec une grande surface à moins de 10min en bus, ou un petit supermarché de proximité accessible à pied. Le centre de Nantes se trouve ainsi à 15min en tram. Vous pouvez également rejoindre le périphérique en moins de 5min.
Cet appartement est entièrement équipé, meublé et décoré avec soin. Vous aurez à votre disposition une belle cuisine complètement aménagée avec réfrigérateur, four, micro-onde, bouilloire, machine à café, toaster, toute la vaisselle nécessaire et des plaques de cuisson. Vous retrouverez une machine à laver le linge ainsi qu'un sèche linge dans une pièce rattachée à la cuisine. La salle de bain est quant à elle équipée d'une grande douche.</v>
      </c>
      <c r="C52" s="1" t="str">
        <f>Spaces!C52</f>
        <v>11 rue des Reinettes</v>
      </c>
      <c r="D52" s="1" t="str">
        <f>Spaces!D52</f>
        <v>Nantes</v>
      </c>
      <c r="E52" s="1" t="str">
        <f>Spaces!E52</f>
        <v>France</v>
      </c>
      <c r="F52" s="1" t="str">
        <f>Spaces!F52</f>
        <v>443000</v>
      </c>
      <c r="G52" s="1">
        <f>Spaces!G52</f>
        <v>47.246354</v>
      </c>
      <c r="H52" s="1">
        <f>Spaces!H52</f>
        <v>-1.569023</v>
      </c>
      <c r="I52" s="1" t="str">
        <f>Spaces!I52</f>
        <v/>
      </c>
      <c r="J52" s="4" t="str">
        <f>Spaces!J52</f>
        <v>https://colivme.com/coliving/france/nantes/colivys-nantes</v>
      </c>
      <c r="K52" s="1">
        <f>Spaces!K52</f>
        <v>4</v>
      </c>
      <c r="L52" s="4" t="str">
        <f>Spaces!L52</f>
        <v>https://release-images.clm-rls.ifsalpha.com/e304eeee-7941-4f39-b030-a3c5bb258685</v>
      </c>
      <c r="M52" s="4" t="str">
        <f>Spaces!M52</f>
        <v>https://release-images.clm-rls.ifsalpha.com/5f4a847d-aa2d-4570-be68-2dffd449b823</v>
      </c>
      <c r="N52" s="4" t="str">
        <f>Spaces!N52</f>
        <v>https://release-images.clm-rls.ifsalpha.com/028c52e4-3047-441f-9971-2f30b18b4af9</v>
      </c>
      <c r="O52" s="4" t="str">
        <f>Spaces!O52</f>
        <v>https://release-images.clm-rls.ifsalpha.com/9b4183c5-9d2a-449f-bc5e-833072d1a083</v>
      </c>
      <c r="P52" s="4" t="str">
        <f>Spaces!P52</f>
        <v>https://release-images.clm-rls.ifsalpha.com/deba07d1-b52a-4e49-8c6c-ec7aaac77384</v>
      </c>
      <c r="Q52" s="1" t="str">
        <f>Spaces!Q52</f>
        <v/>
      </c>
      <c r="R52" s="1" t="str">
        <f>Spaces!R52</f>
        <v/>
      </c>
      <c r="S52" s="1" t="str">
        <f>Spaces!S52</f>
        <v/>
      </c>
      <c r="T52" s="1" t="str">
        <f>Spaces!T52</f>
        <v/>
      </c>
      <c r="U52" s="1" t="str">
        <f>Spaces!U52</f>
        <v/>
      </c>
      <c r="V52" s="1" t="str">
        <f t="shared" si="1"/>
        <v>chambre</v>
      </c>
      <c r="W52" s="5" t="str">
        <f t="shared" si="2"/>
        <v>contact@colivme.com</v>
      </c>
      <c r="X52" s="5" t="str">
        <f t="shared" si="3"/>
        <v>+33(0)182886991</v>
      </c>
      <c r="Y52" s="5" t="str">
        <f t="shared" si="4"/>
        <v>meublé</v>
      </c>
      <c r="Z52" s="5" t="str">
        <f t="shared" si="5"/>
        <v>non disponible</v>
      </c>
    </row>
    <row r="53">
      <c r="A53" s="1" t="str">
        <f>Spaces!A53</f>
        <v>Corésidence SEVRE</v>
      </c>
      <c r="B53" s="1" t="str">
        <f>Spaces!B53</f>
        <v>La Corésidence SEVRE est un ancien corps de ferme remis à neuf (acoustique, thermique…), situé sur les bords de Sèvre à 10 mn du centre-ville de Nantes.</v>
      </c>
      <c r="C53" s="1" t="str">
        <f>Spaces!C53</f>
        <v>272, route de Vertou</v>
      </c>
      <c r="D53" s="1" t="str">
        <f>Spaces!D53</f>
        <v>Nantes</v>
      </c>
      <c r="E53" s="1" t="str">
        <f>Spaces!E53</f>
        <v>France </v>
      </c>
      <c r="F53" s="1" t="str">
        <f>Spaces!F53</f>
        <v>44000</v>
      </c>
      <c r="G53" s="1">
        <f>Spaces!G53</f>
        <v>47.1832731</v>
      </c>
      <c r="H53" s="1">
        <f>Spaces!H53</f>
        <v>-1.5175942</v>
      </c>
      <c r="I53" s="1" t="str">
        <f>Spaces!I53</f>
        <v/>
      </c>
      <c r="J53" s="4" t="str">
        <f>Spaces!J53</f>
        <v>https://colivme.com/coliving/france/nantes/coresidence-sevre</v>
      </c>
      <c r="K53" s="1">
        <f>Spaces!K53</f>
        <v>13</v>
      </c>
      <c r="L53" s="4" t="str">
        <f>Spaces!L53</f>
        <v>https://release-images.clm-rls.ifsalpha.com/32ffc40f-98d5-4311-a49f-d4e0e293c699</v>
      </c>
      <c r="M53" s="4" t="str">
        <f>Spaces!M53</f>
        <v>https://release-images.clm-rls.ifsalpha.com/e4de6af0-6221-4bf8-af34-66f9ce43f230</v>
      </c>
      <c r="N53" s="4" t="str">
        <f>Spaces!N53</f>
        <v>https://release-images.clm-rls.ifsalpha.com/72ab42cb-d570-4d65-b989-cd4aa9b6e126</v>
      </c>
      <c r="O53" s="4" t="str">
        <f>Spaces!O53</f>
        <v>https://release-images.clm-rls.ifsalpha.com/0b6213e1-3df9-4667-a980-edb9dfac937c</v>
      </c>
      <c r="P53" s="4" t="str">
        <f>Spaces!P53</f>
        <v>https://release-images.clm-rls.ifsalpha.com/2ad24512-2312-49d2-8cd6-acbd4a583490</v>
      </c>
      <c r="Q53" s="1" t="str">
        <f>Spaces!Q53</f>
        <v/>
      </c>
      <c r="R53" s="1" t="str">
        <f>Spaces!R53</f>
        <v/>
      </c>
      <c r="S53" s="1" t="str">
        <f>Spaces!S53</f>
        <v/>
      </c>
      <c r="T53" s="1" t="str">
        <f>Spaces!T53</f>
        <v/>
      </c>
      <c r="U53" s="1" t="str">
        <f>Spaces!U53</f>
        <v/>
      </c>
      <c r="V53" s="1" t="str">
        <f t="shared" si="1"/>
        <v>chambre</v>
      </c>
      <c r="W53" s="5" t="str">
        <f t="shared" si="2"/>
        <v>contact@colivme.com</v>
      </c>
      <c r="X53" s="5" t="str">
        <f t="shared" si="3"/>
        <v>+33(0)182886991</v>
      </c>
      <c r="Y53" s="5" t="str">
        <f t="shared" si="4"/>
        <v>meublé</v>
      </c>
      <c r="Z53" s="5" t="str">
        <f t="shared" si="5"/>
        <v>non disponible</v>
      </c>
    </row>
    <row r="54">
      <c r="A54" s="1" t="str">
        <f>Spaces!A54</f>
        <v>Églantine</v>
      </c>
      <c r="B54" s="1" t="str">
        <f>Spaces!B54</f>
        <v>Ancienne sellerie automobile, ce loft a été entièrement repensé avec de très beaux espaces, de grandes hauteurs sous plafond, beaucoup de volume. Orienté sud avec d'immenses baies vitrées entièrement rétractables, ce loft offre beaucoup de lumière dans les espaces communs. Il propose également un jardin d'hiver, une magnifique cheminée, 2 patios intérieurs et des matériaux nobles de standing.
Le jardin est exposé sud/sud-ouest avec une piscine de 4x4m et une terrasse en bois.</v>
      </c>
      <c r="C54" s="1" t="str">
        <f>Spaces!C54</f>
        <v>34 avenue de l'églantine</v>
      </c>
      <c r="D54" s="1" t="str">
        <f>Spaces!D54</f>
        <v>Saint Herblain</v>
      </c>
      <c r="E54" s="1" t="str">
        <f>Spaces!E54</f>
        <v>France</v>
      </c>
      <c r="F54" s="1" t="str">
        <f>Spaces!F54</f>
        <v>44800</v>
      </c>
      <c r="G54" s="1">
        <f>Spaces!G54</f>
        <v>47.23458</v>
      </c>
      <c r="H54" s="1">
        <f>Spaces!H54</f>
        <v>-1.5880957</v>
      </c>
      <c r="I54" s="1">
        <f>Spaces!I54</f>
        <v>900</v>
      </c>
      <c r="J54" s="4" t="str">
        <f>Spaces!J54</f>
        <v>https://colivme.com/coliving/france/nantes/eglantine</v>
      </c>
      <c r="K54" s="1">
        <f>Spaces!K54</f>
        <v>4</v>
      </c>
      <c r="L54" s="4" t="str">
        <f>Spaces!L54</f>
        <v>https://release-images.clm-rls.ifsalpha.com/1a9d5a34-d4db-4c47-935a-bee737111aec</v>
      </c>
      <c r="M54" s="4" t="str">
        <f>Spaces!M54</f>
        <v>https://release-images.clm-rls.ifsalpha.com/1920ade8-aa53-4d6e-a384-756edc1d8ec3</v>
      </c>
      <c r="N54" s="4" t="str">
        <f>Spaces!N54</f>
        <v>https://release-images.clm-rls.ifsalpha.com/fc0f76f8-08e7-49ab-832b-17c3aee0b706</v>
      </c>
      <c r="O54" s="4" t="str">
        <f>Spaces!O54</f>
        <v>https://release-images.clm-rls.ifsalpha.com/e96efa53-0b1f-4416-a537-84429751a3b7</v>
      </c>
      <c r="P54" s="4" t="str">
        <f>Spaces!P54</f>
        <v>https://release-images.clm-rls.ifsalpha.com/6ae62789-f2ac-4810-b7be-f8c62d74c55e</v>
      </c>
      <c r="Q54" s="4" t="str">
        <f>Spaces!Q54</f>
        <v>https://release-images.clm-rls.ifsalpha.com/2ff7db2c-1d08-4247-84aa-1680f9439892</v>
      </c>
      <c r="R54" s="4" t="str">
        <f>Spaces!R54</f>
        <v>https://release-images.clm-rls.ifsalpha.com/1248ffb5-fceb-4123-8b1b-41aac19ee5fb</v>
      </c>
      <c r="S54" s="4" t="str">
        <f>Spaces!S54</f>
        <v>https://release-images.clm-rls.ifsalpha.com/a5e189dd-8a87-4b51-97dc-40247e164ff6</v>
      </c>
      <c r="T54" s="4" t="str">
        <f>Spaces!T54</f>
        <v>https://release-images.clm-rls.ifsalpha.com/69b571fc-ab4b-44e8-8190-dfe240f2c7f7</v>
      </c>
      <c r="U54" s="4" t="str">
        <f>Spaces!U54</f>
        <v>https://release-images.clm-rls.ifsalpha.com/675fdec2-ae07-47d3-9498-b2c9cd41ae92</v>
      </c>
      <c r="V54" s="1" t="str">
        <f t="shared" si="1"/>
        <v>chambre</v>
      </c>
      <c r="W54" s="5" t="str">
        <f t="shared" si="2"/>
        <v>contact@colivme.com</v>
      </c>
      <c r="X54" s="5" t="str">
        <f t="shared" si="3"/>
        <v>+33(0)182886991</v>
      </c>
      <c r="Y54" s="5" t="str">
        <f t="shared" si="4"/>
        <v>meublé</v>
      </c>
      <c r="Z54" s="5" t="str">
        <f t="shared" si="5"/>
        <v>disponible</v>
      </c>
    </row>
    <row r="55">
      <c r="A55" s="1" t="str">
        <f>Spaces!A55</f>
        <v>Camelot Europe Nice</v>
      </c>
      <c r="B55" s="1" t="str">
        <f>Spaces!B55</f>
        <v>Camelot Europe vous propose des studios, idéalement situés dans le quartier Carabacel à 20 minutes à pied du centre ville de Nice ! 
Résidence sécurisée avec jardin méditerranéen arboré offrant un cadre paisible.
Les studios font 20m² comprenant point d'eau avec WC. L'offre de logement est proposée sous forme de coliving, la cuisine, les sanitaires sont à partager.
Nous acceptons les personnes justifiant d’une activité professionnelle au sein de la région ou étudiant ayant un garant.</v>
      </c>
      <c r="C55" s="1" t="str">
        <f>Spaces!C55</f>
        <v>4 chemin Saint Charles</v>
      </c>
      <c r="D55" s="1" t="str">
        <f>Spaces!D55</f>
        <v>Nice </v>
      </c>
      <c r="E55" s="1" t="str">
        <f>Spaces!E55</f>
        <v>France </v>
      </c>
      <c r="F55" s="1" t="str">
        <f>Spaces!F55</f>
        <v>06000</v>
      </c>
      <c r="G55" s="1">
        <f>Spaces!G55</f>
        <v>43.7043107</v>
      </c>
      <c r="H55" s="1">
        <f>Spaces!H55</f>
        <v>7.2773029</v>
      </c>
      <c r="I55" s="1" t="str">
        <f>Spaces!I55</f>
        <v/>
      </c>
      <c r="J55" s="4" t="str">
        <f>Spaces!J55</f>
        <v>https://colivme.com/coliving/france/nice/camelot-europe-nice</v>
      </c>
      <c r="K55" s="1">
        <f>Spaces!K55</f>
        <v>17</v>
      </c>
      <c r="L55" s="4" t="str">
        <f>Spaces!L55</f>
        <v>https://release-images.clm-rls.ifsalpha.com/1f158df0-0460-4d30-b5ef-c07580b056c2</v>
      </c>
      <c r="M55" s="4" t="str">
        <f>Spaces!M55</f>
        <v>https://release-images.clm-rls.ifsalpha.com/aa655655-27c6-40dc-991f-26561877a257</v>
      </c>
      <c r="N55" s="4" t="str">
        <f>Spaces!N55</f>
        <v>https://release-images.clm-rls.ifsalpha.com/40d01eb9-d1df-4393-b71a-caa5d990d9e4</v>
      </c>
      <c r="O55" s="1" t="str">
        <f>Spaces!O55</f>
        <v/>
      </c>
      <c r="P55" s="1" t="str">
        <f>Spaces!P55</f>
        <v/>
      </c>
      <c r="Q55" s="1" t="str">
        <f>Spaces!Q55</f>
        <v/>
      </c>
      <c r="R55" s="1" t="str">
        <f>Spaces!R55</f>
        <v/>
      </c>
      <c r="S55" s="1" t="str">
        <f>Spaces!S55</f>
        <v/>
      </c>
      <c r="T55" s="1" t="str">
        <f>Spaces!T55</f>
        <v/>
      </c>
      <c r="U55" s="1" t="str">
        <f>Spaces!U55</f>
        <v/>
      </c>
      <c r="V55" s="1" t="str">
        <f t="shared" si="1"/>
        <v>chambre</v>
      </c>
      <c r="W55" s="5" t="str">
        <f t="shared" si="2"/>
        <v>contact@colivme.com</v>
      </c>
      <c r="X55" s="5" t="str">
        <f t="shared" si="3"/>
        <v>+33(0)182886991</v>
      </c>
      <c r="Y55" s="5" t="str">
        <f t="shared" si="4"/>
        <v>meublé</v>
      </c>
      <c r="Z55" s="5" t="str">
        <f t="shared" si="5"/>
        <v>non disponible</v>
      </c>
    </row>
    <row r="56">
      <c r="A56" s="1" t="str">
        <f>Spaces!A56</f>
        <v>Coliving El Capitan</v>
      </c>
      <c r="B56" s="1" t="str">
        <f>Spaces!B56</f>
        <v>Le Coliving El Capitan est une maison de 420m2,  située dans un village normand, qui accueille des personnes souhaitant travailler au vert, se ressourcer et découvrir des initiatives locales (ressourcerie, ferme mutualisée, etc). </v>
      </c>
      <c r="C56" s="1" t="str">
        <f>Spaces!C56</f>
        <v>Lieu-dit la Marchandière, les Tourailles</v>
      </c>
      <c r="D56" s="1" t="str">
        <f>Spaces!D56</f>
        <v>Athis-Val-de-Rouvre</v>
      </c>
      <c r="E56" s="1" t="str">
        <f>Spaces!E56</f>
        <v>France </v>
      </c>
      <c r="F56" s="1" t="str">
        <f>Spaces!F56</f>
        <v>61000</v>
      </c>
      <c r="G56" s="1">
        <f>Spaces!G56</f>
        <v>48.7556439</v>
      </c>
      <c r="H56" s="1">
        <f>Spaces!H56</f>
        <v>-0.40797</v>
      </c>
      <c r="I56" s="1">
        <f>Spaces!I56</f>
        <v>510</v>
      </c>
      <c r="J56" s="4" t="str">
        <f>Spaces!J56</f>
        <v>https://colivme.com/coliving/france/normandie/coliving-el-capitan</v>
      </c>
      <c r="K56" s="1">
        <f>Spaces!K56</f>
        <v>4</v>
      </c>
      <c r="L56" s="4" t="str">
        <f>Spaces!L56</f>
        <v>https://release-images.clm-rls.ifsalpha.com/3d7dadc1-cfc3-4a04-bd22-e4b00f8032c0</v>
      </c>
      <c r="M56" s="4" t="str">
        <f>Spaces!M56</f>
        <v>https://release-images.clm-rls.ifsalpha.com/36c328b0-7fbe-4f1f-b304-6de9dbe57b8c</v>
      </c>
      <c r="N56" s="4" t="str">
        <f>Spaces!N56</f>
        <v>https://release-images.clm-rls.ifsalpha.com/38307644-fc2d-4afa-a214-e5c8528833b5</v>
      </c>
      <c r="O56" s="4" t="str">
        <f>Spaces!O56</f>
        <v>https://release-images.clm-rls.ifsalpha.com/9ae523cf-d45a-4ec1-92ae-c41558e7d28a</v>
      </c>
      <c r="P56" s="4" t="str">
        <f>Spaces!P56</f>
        <v>https://release-images.clm-rls.ifsalpha.com/ac7e93a3-dfda-4fb7-985c-9d88e62fc15a</v>
      </c>
      <c r="Q56" s="4" t="str">
        <f>Spaces!Q56</f>
        <v>https://release-images.clm-rls.ifsalpha.com/84f98468-a51c-4c22-8323-6f8f882673f4</v>
      </c>
      <c r="R56" s="4" t="str">
        <f>Spaces!R56</f>
        <v>https://release-images.clm-rls.ifsalpha.com/aeb8b4e6-dcdd-47ff-b9ff-f7f61915c411</v>
      </c>
      <c r="S56" s="4" t="str">
        <f>Spaces!S56</f>
        <v>https://release-images.clm-rls.ifsalpha.com/e63d67d7-71fe-4d45-87f7-35f10ae9d6af</v>
      </c>
      <c r="T56" s="4" t="str">
        <f>Spaces!T56</f>
        <v>https://release-images.clm-rls.ifsalpha.com/f7220596-e4dc-4555-881b-51fb71d299ca</v>
      </c>
      <c r="U56" s="4" t="str">
        <f>Spaces!U56</f>
        <v>https://release-images.clm-rls.ifsalpha.com/b8a9000e-2e29-49e6-991a-accf1ad228f1</v>
      </c>
      <c r="V56" s="1" t="str">
        <f t="shared" si="1"/>
        <v>chambre</v>
      </c>
      <c r="W56" s="5" t="str">
        <f t="shared" si="2"/>
        <v>contact@colivme.com</v>
      </c>
      <c r="X56" s="5" t="str">
        <f t="shared" si="3"/>
        <v>+33(0)182886991</v>
      </c>
      <c r="Y56" s="5" t="str">
        <f t="shared" si="4"/>
        <v>meublé</v>
      </c>
      <c r="Z56" s="5" t="str">
        <f t="shared" si="5"/>
        <v>disponible</v>
      </c>
    </row>
    <row r="57">
      <c r="A57" s="1" t="str">
        <f>Spaces!A57</f>
        <v>Camelot Europe Pamiers</v>
      </c>
      <c r="B57" s="1" t="str">
        <f>Spaces!B57</f>
        <v>
Vous travaillez et cherchez un pied à terre ? Une solution temporaire de logement pas cher ? Une chambre en coliving ?
Votre chambre est personnelle non meublée et ferme à clés. Elle mesure entre 11 et 28m². Vous partagez une grande cuisine commune et plusieurs salles d'eau.
Nous acceptons les personnes justifiant d’une activité professionnelle au sein de la région ou étudiant ayant un garant.
</v>
      </c>
      <c r="C57" s="1" t="str">
        <f>Spaces!C57</f>
        <v>11 rue du maréchal clauzel</v>
      </c>
      <c r="D57" s="1" t="str">
        <f>Spaces!D57</f>
        <v>Pamiers</v>
      </c>
      <c r="E57" s="1" t="str">
        <f>Spaces!E57</f>
        <v>Pamiers</v>
      </c>
      <c r="F57" s="1" t="str">
        <f>Spaces!F57</f>
        <v>9100</v>
      </c>
      <c r="G57" s="1">
        <f>Spaces!G57</f>
        <v>43.1123987</v>
      </c>
      <c r="H57" s="1">
        <f>Spaces!H57</f>
        <v>1.613292</v>
      </c>
      <c r="I57" s="1">
        <f>Spaces!I57</f>
        <v>155</v>
      </c>
      <c r="J57" s="4" t="str">
        <f>Spaces!J57</f>
        <v>https://colivme.com/coliving/france/pamiers/camelot-europe-pamiers</v>
      </c>
      <c r="K57" s="1">
        <f>Spaces!K57</f>
        <v>9</v>
      </c>
      <c r="L57" s="4" t="str">
        <f>Spaces!L57</f>
        <v>https://release-images.clm-rls.ifsalpha.com/16d5f017-8b15-495f-a7ed-6055c41f2697</v>
      </c>
      <c r="M57" s="4" t="str">
        <f>Spaces!M57</f>
        <v>https://release-images.clm-rls.ifsalpha.com/f7dcf6ef-1686-411f-b8d2-17d48955e421</v>
      </c>
      <c r="N57" s="4" t="str">
        <f>Spaces!N57</f>
        <v>https://release-images.clm-rls.ifsalpha.com/ea2f846f-3384-4e4a-86ce-67e6144f31e9</v>
      </c>
      <c r="O57" s="1" t="str">
        <f>Spaces!O57</f>
        <v/>
      </c>
      <c r="P57" s="1" t="str">
        <f>Spaces!P57</f>
        <v/>
      </c>
      <c r="Q57" s="1" t="str">
        <f>Spaces!Q57</f>
        <v/>
      </c>
      <c r="R57" s="1" t="str">
        <f>Spaces!R57</f>
        <v/>
      </c>
      <c r="S57" s="1" t="str">
        <f>Spaces!S57</f>
        <v/>
      </c>
      <c r="T57" s="1" t="str">
        <f>Spaces!T57</f>
        <v/>
      </c>
      <c r="U57" s="1" t="str">
        <f>Spaces!U57</f>
        <v/>
      </c>
      <c r="V57" s="1" t="str">
        <f t="shared" si="1"/>
        <v>chambre</v>
      </c>
      <c r="W57" s="5" t="str">
        <f t="shared" si="2"/>
        <v>contact@colivme.com</v>
      </c>
      <c r="X57" s="5" t="str">
        <f t="shared" si="3"/>
        <v>+33(0)182886991</v>
      </c>
      <c r="Y57" s="5" t="str">
        <f t="shared" si="4"/>
        <v>meublé</v>
      </c>
      <c r="Z57" s="5" t="str">
        <f t="shared" si="5"/>
        <v>disponible</v>
      </c>
    </row>
    <row r="58">
      <c r="A58" s="1" t="str">
        <f>Spaces!A58</f>
        <v>BoHEM</v>
      </c>
      <c r="B58" s="1" t="str">
        <f>Spaces!B58</f>
        <v>Logement en coliving, nouvelle façon de vivre ensemble et de partager des espaces communs généreux, tout en profitant de son chez soi en toute intimité.
Ton studio en centre ville de 20m2 meublé tout confort avec de nombreux rangements, un balcon, un bureau, une salle de bain et WC, et des espaces communs d'environ 60m2 partagés ultra équipés (cuisine, salon, home cinéma, terrasse, jardinet, table de ping-pong, lave-linge et sèche linge...)
Tout compris avec:
- eau/électricité/chauffage/internet/assurance
- draps/serviettes/oreillers
- consommables partagés inclus
- ménage dans les espaces communs
Durée &gt; 3 mois flexible et pas de frais d'agence !! En fonction de ton espace loyer de 650€ à 690€ pour une personne.
Situé rue de l'Indienne ce petit immeuble de 8 studios inédit tout neuf est écologique et en bois.
https://docs.google.com/forms/d/17tKMJeGLsmHYFi3o_K_yBkH1Qtlz0TcEymvnfyleZE8/edit
Disponible dès la rentrée sur dossier.</v>
      </c>
      <c r="C58" s="1" t="str">
        <f>Spaces!C58</f>
        <v>7 rue de l'indienne</v>
      </c>
      <c r="D58" s="1" t="str">
        <f>Spaces!D58</f>
        <v>CORBEIL-ESSONNES</v>
      </c>
      <c r="E58" s="1" t="str">
        <f>Spaces!E58</f>
        <v>France</v>
      </c>
      <c r="F58" s="1" t="str">
        <f>Spaces!F58</f>
        <v>91100</v>
      </c>
      <c r="G58" s="1">
        <f>Spaces!G58</f>
        <v>48.6103947</v>
      </c>
      <c r="H58" s="1">
        <f>Spaces!H58</f>
        <v>2.4715671</v>
      </c>
      <c r="I58" s="1" t="str">
        <f>Spaces!I58</f>
        <v/>
      </c>
      <c r="J58" s="4" t="str">
        <f>Spaces!J58</f>
        <v>https://colivme.com/coliving/france/paris-et-petite-couronne/bohem</v>
      </c>
      <c r="K58" s="1">
        <f>Spaces!K58</f>
        <v>8</v>
      </c>
      <c r="L58" s="4" t="str">
        <f>Spaces!L58</f>
        <v>https://release-images.clm-rls.ifsalpha.com/53f77e40-58c9-4093-b6aa-e7ac54a0a079</v>
      </c>
      <c r="M58" s="4" t="str">
        <f>Spaces!M58</f>
        <v>https://release-images.clm-rls.ifsalpha.com/840ca21c-8e50-4728-8206-92e4f4fca2ab</v>
      </c>
      <c r="N58" s="4" t="str">
        <f>Spaces!N58</f>
        <v>https://release-images.clm-rls.ifsalpha.com/4ff0da10-f019-454e-a81e-d2c7507c1e7c</v>
      </c>
      <c r="O58" s="4" t="str">
        <f>Spaces!O58</f>
        <v>https://release-images.clm-rls.ifsalpha.com/af110056-e422-4cad-9bde-dccb39826932</v>
      </c>
      <c r="P58" s="1" t="str">
        <f>Spaces!P58</f>
        <v/>
      </c>
      <c r="Q58" s="1" t="str">
        <f>Spaces!Q58</f>
        <v/>
      </c>
      <c r="R58" s="1" t="str">
        <f>Spaces!R58</f>
        <v/>
      </c>
      <c r="S58" s="4" t="str">
        <f>Spaces!S58</f>
        <v>https://release-images.clm-rls.ifsalpha.com/a0ac374a-c5eb-411d-93fe-d9ff68daf077</v>
      </c>
      <c r="T58" s="1" t="str">
        <f>Spaces!T58</f>
        <v/>
      </c>
      <c r="U58" s="1" t="str">
        <f>Spaces!U58</f>
        <v/>
      </c>
      <c r="V58" s="1" t="str">
        <f t="shared" si="1"/>
        <v>chambre</v>
      </c>
      <c r="W58" s="5" t="str">
        <f t="shared" si="2"/>
        <v>contact@colivme.com</v>
      </c>
      <c r="X58" s="5" t="str">
        <f t="shared" si="3"/>
        <v>+33(0)182886991</v>
      </c>
      <c r="Y58" s="5" t="str">
        <f t="shared" si="4"/>
        <v>meublé</v>
      </c>
      <c r="Z58" s="5" t="str">
        <f t="shared" si="5"/>
        <v>non disponible</v>
      </c>
    </row>
    <row r="59">
      <c r="A59" s="1" t="str">
        <f>Spaces!A59</f>
        <v>Campus ECLA</v>
      </c>
      <c r="B59" s="1" t="str">
        <f>Spaces!B59</f>
        <v>Ecla Paris Massy-Palaiseau, un campus #FrenchTouch pour expérimenter le meilleur du co-living aux portes du plateau de Saclay et de Paris !</v>
      </c>
      <c r="C59" s="1" t="str">
        <f>Spaces!C59</f>
        <v>16 Avenue Emile Baudot</v>
      </c>
      <c r="D59" s="1" t="str">
        <f>Spaces!D59</f>
        <v>Palaiseau</v>
      </c>
      <c r="E59" s="1" t="str">
        <f>Spaces!E59</f>
        <v>France </v>
      </c>
      <c r="F59" s="1" t="str">
        <f>Spaces!F59</f>
        <v>91120</v>
      </c>
      <c r="G59" s="1">
        <f>Spaces!G59</f>
        <v>48.7189591</v>
      </c>
      <c r="H59" s="1">
        <f>Spaces!H59</f>
        <v>2.2629246</v>
      </c>
      <c r="I59" s="1">
        <f>Spaces!I59</f>
        <v>358</v>
      </c>
      <c r="J59" s="4" t="str">
        <f>Spaces!J59</f>
        <v>https://colivme.com/coliving/france/paris-et-petite-couronne/campus-ecla</v>
      </c>
      <c r="K59" s="1">
        <f>Spaces!K59</f>
        <v>1000</v>
      </c>
      <c r="L59" s="4" t="str">
        <f>Spaces!L59</f>
        <v>https://release-images.clm-rls.ifsalpha.com/2fa50745-186a-4678-9c84-8e7a68a5cf16</v>
      </c>
      <c r="M59" s="4" t="str">
        <f>Spaces!M59</f>
        <v>https://release-images.clm-rls.ifsalpha.com/7e976df4-6828-4168-9fcb-f53f3bb0298e</v>
      </c>
      <c r="N59" s="4" t="str">
        <f>Spaces!N59</f>
        <v>https://release-images.clm-rls.ifsalpha.com/f89071ed-efe0-4b3c-a488-39fa4df48335</v>
      </c>
      <c r="O59" s="4" t="str">
        <f>Spaces!O59</f>
        <v>https://release-images.clm-rls.ifsalpha.com/9747abab-b110-4e60-828d-d256e9345c42</v>
      </c>
      <c r="P59" s="4" t="str">
        <f>Spaces!P59</f>
        <v>https://release-images.clm-rls.ifsalpha.com/aee16d5d-215f-47d6-8942-a58b598a08cf</v>
      </c>
      <c r="Q59" s="4" t="str">
        <f>Spaces!Q59</f>
        <v>https://release-images.clm-rls.ifsalpha.com/9166a830-e282-4593-ac38-5ea122282b6d</v>
      </c>
      <c r="R59" s="4" t="str">
        <f>Spaces!R59</f>
        <v>https://release-images.clm-rls.ifsalpha.com/53a03df0-4c5b-46b7-9268-6458f1d9e93e</v>
      </c>
      <c r="S59" s="1" t="str">
        <f>Spaces!S59</f>
        <v/>
      </c>
      <c r="T59" s="1" t="str">
        <f>Spaces!T59</f>
        <v/>
      </c>
      <c r="U59" s="1" t="str">
        <f>Spaces!U59</f>
        <v/>
      </c>
      <c r="V59" s="1" t="str">
        <f t="shared" si="1"/>
        <v>chambre</v>
      </c>
      <c r="W59" s="5" t="str">
        <f t="shared" si="2"/>
        <v>contact@colivme.com</v>
      </c>
      <c r="X59" s="5" t="str">
        <f t="shared" si="3"/>
        <v>+33(0)182886991</v>
      </c>
      <c r="Y59" s="5" t="str">
        <f t="shared" si="4"/>
        <v>meublé</v>
      </c>
      <c r="Z59" s="5" t="str">
        <f t="shared" si="5"/>
        <v>disponible</v>
      </c>
    </row>
    <row r="60">
      <c r="A60" s="1" t="str">
        <f>Spaces!A60</f>
        <v>Casa des Chefs - Gennevilliers</v>
      </c>
      <c r="B60" s="1" t="str">
        <f>Spaces!B60</f>
        <v>Nouvelle Casa, nouvelle communauté !
Emménagement à partir du 24 octobre. Visites mi-septembre et début octobre.
Située à Gennevilliers dans le quartier appelé "Le Village", cette Casa des Chefs est située près des transports en commun et des commerces.
Nous recherchons dès maintenant les 13 futurs colocataires !
Pas besoin d'être un chef de cuisine pour participer à l'expérience La Casa. Le principal est de partager ces valeurs : enthousiasme, bienveillance et esprit d'équipe !</v>
      </c>
      <c r="C60" s="1" t="str">
        <f>Spaces!C60</f>
        <v>13 rue Félicie</v>
      </c>
      <c r="D60" s="1" t="str">
        <f>Spaces!D60</f>
        <v>Gennevilliers</v>
      </c>
      <c r="E60" s="1" t="str">
        <f>Spaces!E60</f>
        <v>France</v>
      </c>
      <c r="F60" s="1" t="str">
        <f>Spaces!F60</f>
        <v>92230</v>
      </c>
      <c r="G60" s="1">
        <f>Spaces!G60</f>
        <v>48.9326519</v>
      </c>
      <c r="H60" s="1">
        <f>Spaces!H60</f>
        <v>2.2984205</v>
      </c>
      <c r="I60" s="1">
        <f>Spaces!I60</f>
        <v>935</v>
      </c>
      <c r="J60" s="4" t="str">
        <f>Spaces!J60</f>
        <v>https://colivme.com/coliving/france/paris-et-petite-couronne/casa-des-chefs-gennevilliers</v>
      </c>
      <c r="K60" s="1">
        <f>Spaces!K60</f>
        <v>13</v>
      </c>
      <c r="L60" s="4" t="str">
        <f>Spaces!L60</f>
        <v>https://release-images.clm-rls.ifsalpha.com/455cf67a-6aef-49db-86f1-450730f81ada</v>
      </c>
      <c r="M60" s="4" t="str">
        <f>Spaces!M60</f>
        <v>https://release-images.clm-rls.ifsalpha.com/f31ca681-0d03-4cee-993b-06166ba0e428</v>
      </c>
      <c r="N60" s="4" t="str">
        <f>Spaces!N60</f>
        <v>https://release-images.clm-rls.ifsalpha.com/545d6826-75d7-4d62-8a0c-a9e7bdd0feee</v>
      </c>
      <c r="O60" s="4" t="str">
        <f>Spaces!O60</f>
        <v>https://release-images.clm-rls.ifsalpha.com/92a02d7a-7c7f-4351-9c32-ed634aff4cea</v>
      </c>
      <c r="P60" s="4" t="str">
        <f>Spaces!P60</f>
        <v>https://release-images.clm-rls.ifsalpha.com/9b6fc1fb-460d-48e6-9462-d05789288651</v>
      </c>
      <c r="Q60" s="1" t="str">
        <f>Spaces!Q60</f>
        <v/>
      </c>
      <c r="R60" s="1" t="str">
        <f>Spaces!R60</f>
        <v/>
      </c>
      <c r="S60" s="4" t="str">
        <f>Spaces!S60</f>
        <v>https://release-images.clm-rls.ifsalpha.com/d0139ea9-f7e6-46f9-98fd-6c2c8de2fdc9</v>
      </c>
      <c r="T60" s="4" t="str">
        <f>Spaces!T60</f>
        <v>https://release-images.clm-rls.ifsalpha.com/166f1200-80fb-46fd-9fb8-d191c70366cc</v>
      </c>
      <c r="U60" s="4" t="str">
        <f>Spaces!U60</f>
        <v>https://release-images.clm-rls.ifsalpha.com/d6b06bc7-d093-4b25-8524-779a147c06e3</v>
      </c>
      <c r="V60" s="1" t="str">
        <f t="shared" si="1"/>
        <v>chambre</v>
      </c>
      <c r="W60" s="5" t="str">
        <f t="shared" si="2"/>
        <v>contact@colivme.com</v>
      </c>
      <c r="X60" s="5" t="str">
        <f t="shared" si="3"/>
        <v>+33(0)182886991</v>
      </c>
      <c r="Y60" s="5" t="str">
        <f t="shared" si="4"/>
        <v>meublé</v>
      </c>
      <c r="Z60" s="5" t="str">
        <f t="shared" si="5"/>
        <v>disponible</v>
      </c>
    </row>
    <row r="61">
      <c r="A61" s="1" t="str">
        <f>Spaces!A61</f>
        <v>Casa des Chefs - Rosny sous Bois</v>
      </c>
      <c r="B61" s="1" t="str">
        <f>Spaces!B61</f>
        <v>Que vous aimez cuisiner ou manger, La Casa des Chefs est faite pour vous !</v>
      </c>
      <c r="C61" s="1" t="str">
        <f>Spaces!C61</f>
        <v>222, rue du Général Leclerc</v>
      </c>
      <c r="D61" s="1" t="str">
        <f>Spaces!D61</f>
        <v>Rosny sous Bois</v>
      </c>
      <c r="E61" s="1" t="str">
        <f>Spaces!E61</f>
        <v>France</v>
      </c>
      <c r="F61" s="1" t="str">
        <f>Spaces!F61</f>
        <v>93110</v>
      </c>
      <c r="G61" s="1">
        <f>Spaces!G61</f>
        <v>48.8639225</v>
      </c>
      <c r="H61" s="1">
        <f>Spaces!H61</f>
        <v>2.499277</v>
      </c>
      <c r="I61" s="1">
        <f>Spaces!I61</f>
        <v>800</v>
      </c>
      <c r="J61" s="4" t="str">
        <f>Spaces!J61</f>
        <v>https://colivme.com/coliving/france/paris-et-petite-couronne/casa-des-chefs-rosny-sous-bois</v>
      </c>
      <c r="K61" s="1">
        <f>Spaces!K61</f>
        <v>15</v>
      </c>
      <c r="L61" s="4" t="str">
        <f>Spaces!L61</f>
        <v>https://release-images.clm-rls.ifsalpha.com/991c8582-5d52-4f06-9517-0c37ff0e8b8b</v>
      </c>
      <c r="M61" s="4" t="str">
        <f>Spaces!M61</f>
        <v>https://release-images.clm-rls.ifsalpha.com/651f200e-fa88-4749-9efd-2e8ad3fe7b2b</v>
      </c>
      <c r="N61" s="4" t="str">
        <f>Spaces!N61</f>
        <v>https://release-images.clm-rls.ifsalpha.com/15eca04b-e215-4a14-ba30-e997b9a5d3e2</v>
      </c>
      <c r="O61" s="4" t="str">
        <f>Spaces!O61</f>
        <v>https://release-images.clm-rls.ifsalpha.com/142d6db1-a117-4ad3-9879-262b78b87331</v>
      </c>
      <c r="P61" s="4" t="str">
        <f>Spaces!P61</f>
        <v>https://release-images.clm-rls.ifsalpha.com/197ef9c9-ff08-4043-ae2c-6defa27eed5c</v>
      </c>
      <c r="Q61" s="4" t="str">
        <f>Spaces!Q61</f>
        <v>https://release-images.clm-rls.ifsalpha.com/a3956fca-3b31-4d0a-9d60-5328df97d561</v>
      </c>
      <c r="R61" s="1" t="str">
        <f>Spaces!R61</f>
        <v/>
      </c>
      <c r="S61" s="4" t="str">
        <f>Spaces!S61</f>
        <v>https://release-images.clm-rls.ifsalpha.com/72394625-29a9-4c2f-a3ef-1c1f90ba14d4</v>
      </c>
      <c r="T61" s="4" t="str">
        <f>Spaces!T61</f>
        <v>https://release-images.clm-rls.ifsalpha.com/8638f12c-4a58-461a-a8b7-2ce57b525e72</v>
      </c>
      <c r="U61" s="1" t="str">
        <f>Spaces!U61</f>
        <v/>
      </c>
      <c r="V61" s="1" t="str">
        <f t="shared" si="1"/>
        <v>chambre</v>
      </c>
      <c r="W61" s="5" t="str">
        <f t="shared" si="2"/>
        <v>contact@colivme.com</v>
      </c>
      <c r="X61" s="5" t="str">
        <f t="shared" si="3"/>
        <v>+33(0)182886991</v>
      </c>
      <c r="Y61" s="5" t="str">
        <f t="shared" si="4"/>
        <v>meublé</v>
      </c>
      <c r="Z61" s="5" t="str">
        <f t="shared" si="5"/>
        <v>disponible</v>
      </c>
    </row>
    <row r="62">
      <c r="A62" s="1" t="str">
        <f>Spaces!A62</f>
        <v>Casa des Chefs - Villejuif</v>
      </c>
      <c r="B62" s="1" t="str">
        <f>Spaces!B62</f>
        <v>Que vous aimez cuisiner ou manger, La Casa des Chefs est faite pour vous !</v>
      </c>
      <c r="C62" s="1" t="str">
        <f>Spaces!C62</f>
        <v>22 rue Voltaire</v>
      </c>
      <c r="D62" s="1" t="str">
        <f>Spaces!D62</f>
        <v>Villejuif</v>
      </c>
      <c r="E62" s="1" t="str">
        <f>Spaces!E62</f>
        <v>France</v>
      </c>
      <c r="F62" s="1" t="str">
        <f>Spaces!F62</f>
        <v>94800</v>
      </c>
      <c r="G62" s="1">
        <f>Spaces!G62</f>
        <v>48.801634</v>
      </c>
      <c r="H62" s="1">
        <f>Spaces!H62</f>
        <v>2.3580244</v>
      </c>
      <c r="I62" s="1">
        <f>Spaces!I62</f>
        <v>935</v>
      </c>
      <c r="J62" s="4" t="str">
        <f>Spaces!J62</f>
        <v>https://colivme.com/coliving/france/paris-et-petite-couronne/casa-des-chefs-villejuif</v>
      </c>
      <c r="K62" s="1">
        <f>Spaces!K62</f>
        <v>14</v>
      </c>
      <c r="L62" s="4" t="str">
        <f>Spaces!L62</f>
        <v>https://release-images.clm-rls.ifsalpha.com/af940e8b-ea1c-4d59-a527-a11e3bd309e3</v>
      </c>
      <c r="M62" s="4" t="str">
        <f>Spaces!M62</f>
        <v>https://release-images.clm-rls.ifsalpha.com/97386a92-5f9d-4324-8eda-d2fd3ae0a3e5</v>
      </c>
      <c r="N62" s="4" t="str">
        <f>Spaces!N62</f>
        <v>https://release-images.clm-rls.ifsalpha.com/2f218929-33e7-4420-bec5-e3bd436e84b4</v>
      </c>
      <c r="O62" s="4" t="str">
        <f>Spaces!O62</f>
        <v>https://release-images.clm-rls.ifsalpha.com/887ee1bb-2877-4b06-ac53-5dbbd0fc4391</v>
      </c>
      <c r="P62" s="4" t="str">
        <f>Spaces!P62</f>
        <v>https://release-images.clm-rls.ifsalpha.com/0d211b83-824b-46b8-87f4-c166ed5caeed</v>
      </c>
      <c r="Q62" s="4" t="str">
        <f>Spaces!Q62</f>
        <v>https://release-images.clm-rls.ifsalpha.com/9bb0edee-4787-4d02-bcda-baa457a78b7b</v>
      </c>
      <c r="R62" s="1" t="str">
        <f>Spaces!R62</f>
        <v/>
      </c>
      <c r="S62" s="4" t="str">
        <f>Spaces!S62</f>
        <v>https://release-images.clm-rls.ifsalpha.com/2f2b06fd-ccca-43e0-bdad-bb26f305dca9</v>
      </c>
      <c r="T62" s="4" t="str">
        <f>Spaces!T62</f>
        <v>https://release-images.clm-rls.ifsalpha.com/44ccea32-d475-470e-9b09-0b64cf86ef11</v>
      </c>
      <c r="U62" s="1" t="str">
        <f>Spaces!U62</f>
        <v/>
      </c>
      <c r="V62" s="1" t="str">
        <f t="shared" si="1"/>
        <v>chambre</v>
      </c>
      <c r="W62" s="5" t="str">
        <f t="shared" si="2"/>
        <v>contact@colivme.com</v>
      </c>
      <c r="X62" s="5" t="str">
        <f t="shared" si="3"/>
        <v>+33(0)182886991</v>
      </c>
      <c r="Y62" s="5" t="str">
        <f t="shared" si="4"/>
        <v>meublé</v>
      </c>
      <c r="Z62" s="5" t="str">
        <f t="shared" si="5"/>
        <v>disponible</v>
      </c>
    </row>
    <row r="63">
      <c r="A63" s="1" t="str">
        <f>Spaces!A63</f>
        <v>Casa des Sportifs (2) - Maisons-Alfort</v>
      </c>
      <c r="B63" s="1" t="str">
        <f>Spaces!B63</f>
        <v>Située dans un quartier calme et pavillonnaire de Maisons-Alfort à 2 minutes des bords de Marne, cette deuxième Casa des Sportifs dans la même ville est un coliving de 14 personnes.
Emménagement à partir du 18 juillet !
Les candidatures sont ouvertes.</v>
      </c>
      <c r="C63" s="1" t="str">
        <f>Spaces!C63</f>
        <v>25 rue du perpignan</v>
      </c>
      <c r="D63" s="1" t="str">
        <f>Spaces!D63</f>
        <v>Maisons-Alfort</v>
      </c>
      <c r="E63" s="1" t="str">
        <f>Spaces!E63</f>
        <v>France</v>
      </c>
      <c r="F63" s="1" t="str">
        <f>Spaces!F63</f>
        <v>94700</v>
      </c>
      <c r="G63" s="1">
        <f>Spaces!G63</f>
        <v>48.815103</v>
      </c>
      <c r="H63" s="1">
        <f>Spaces!H63</f>
        <v>2.4397279</v>
      </c>
      <c r="I63" s="1">
        <f>Spaces!I63</f>
        <v>965</v>
      </c>
      <c r="J63" s="4" t="str">
        <f>Spaces!J63</f>
        <v>https://colivme.com/coliving/france/paris-et-petite-couronne/casa-des-sportifs-2-maisons-alfort</v>
      </c>
      <c r="K63" s="1">
        <f>Spaces!K63</f>
        <v>14</v>
      </c>
      <c r="L63" s="4" t="str">
        <f>Spaces!L63</f>
        <v>https://release-images.clm-rls.ifsalpha.com/680c5d03-b509-48d8-9503-ed8c515b9d11</v>
      </c>
      <c r="M63" s="4" t="str">
        <f>Spaces!M63</f>
        <v>https://release-images.clm-rls.ifsalpha.com/07836922-cb41-4835-bac2-0d9f265f4cca</v>
      </c>
      <c r="N63" s="4" t="str">
        <f>Spaces!N63</f>
        <v>https://release-images.clm-rls.ifsalpha.com/aaf50fac-09ec-4c69-9958-74322a4375fb</v>
      </c>
      <c r="O63" s="4" t="str">
        <f>Spaces!O63</f>
        <v>https://release-images.clm-rls.ifsalpha.com/655fc84b-9d96-4f7d-b37e-01de0aa2487a</v>
      </c>
      <c r="P63" s="4" t="str">
        <f>Spaces!P63</f>
        <v>https://release-images.clm-rls.ifsalpha.com/41ffee24-5711-4014-b99b-c0d6fc9df7cc</v>
      </c>
      <c r="Q63" s="4" t="str">
        <f>Spaces!Q63</f>
        <v>https://release-images.clm-rls.ifsalpha.com/4173a110-e288-4e33-b066-716db13fbbde</v>
      </c>
      <c r="R63" s="4" t="str">
        <f>Spaces!R63</f>
        <v>https://release-images.clm-rls.ifsalpha.com/80eabae9-ff0b-408a-8238-561261ba14fb</v>
      </c>
      <c r="S63" s="4" t="str">
        <f>Spaces!S63</f>
        <v>https://release-images.clm-rls.ifsalpha.com/831d5039-1b53-44d1-90c1-73c459aa48ce</v>
      </c>
      <c r="T63" s="4" t="str">
        <f>Spaces!T63</f>
        <v>https://release-images.clm-rls.ifsalpha.com/89dfa417-4eac-41dd-bb78-79a83e55b038</v>
      </c>
      <c r="U63" s="4" t="str">
        <f>Spaces!U63</f>
        <v>https://release-images.clm-rls.ifsalpha.com/a3a043ba-7a73-4f46-b398-2e96cb2536a2</v>
      </c>
      <c r="V63" s="1" t="str">
        <f t="shared" si="1"/>
        <v>chambre</v>
      </c>
      <c r="W63" s="5" t="str">
        <f t="shared" si="2"/>
        <v>contact@colivme.com</v>
      </c>
      <c r="X63" s="5" t="str">
        <f t="shared" si="3"/>
        <v>+33(0)182886991</v>
      </c>
      <c r="Y63" s="5" t="str">
        <f t="shared" si="4"/>
        <v>meublé</v>
      </c>
      <c r="Z63" s="5" t="str">
        <f t="shared" si="5"/>
        <v>disponible</v>
      </c>
    </row>
    <row r="64">
      <c r="A64" s="1" t="str">
        <f>Spaces!A64</f>
        <v>Casa des Sportifs - Maisons-Alfort</v>
      </c>
      <c r="B64" s="1" t="str">
        <f>Spaces!B64</f>
        <v>Située dans un quartier calme et pavillonnaire de Maisons-Alfort, cette Casa des Sportifs est un coliving de 13 personnes.  </v>
      </c>
      <c r="C64" s="1" t="str">
        <f>Spaces!C64</f>
        <v>22, rue du lieutenant d'Estienne d'Orves</v>
      </c>
      <c r="D64" s="1" t="str">
        <f>Spaces!D64</f>
        <v>Maisons-Alfort</v>
      </c>
      <c r="E64" s="1" t="str">
        <f>Spaces!E64</f>
        <v>France</v>
      </c>
      <c r="F64" s="1" t="str">
        <f>Spaces!F64</f>
        <v>94700</v>
      </c>
      <c r="G64" s="1">
        <f>Spaces!G64</f>
        <v>48.8141165</v>
      </c>
      <c r="H64" s="1">
        <f>Spaces!H64</f>
        <v>2.4310936</v>
      </c>
      <c r="I64" s="1">
        <f>Spaces!I64</f>
        <v>858</v>
      </c>
      <c r="J64" s="4" t="str">
        <f>Spaces!J64</f>
        <v>https://colivme.com/coliving/france/paris-et-petite-couronne/casa-des-sportifs-maisons-alfort</v>
      </c>
      <c r="K64" s="1">
        <f>Spaces!K64</f>
        <v>13</v>
      </c>
      <c r="L64" s="4" t="str">
        <f>Spaces!L64</f>
        <v>https://release-images.clm-rls.ifsalpha.com/2b2a50d9-b990-4650-8823-03203d13597f</v>
      </c>
      <c r="M64" s="4" t="str">
        <f>Spaces!M64</f>
        <v>https://release-images.clm-rls.ifsalpha.com/7cdaa024-c627-4931-857b-3a60b53fa406</v>
      </c>
      <c r="N64" s="4" t="str">
        <f>Spaces!N64</f>
        <v>https://release-images.clm-rls.ifsalpha.com/81a40bd0-8094-446c-9863-a88391708f43</v>
      </c>
      <c r="O64" s="4" t="str">
        <f>Spaces!O64</f>
        <v>https://release-images.clm-rls.ifsalpha.com/6602409e-d932-447a-ac96-19ad8fd7ff8f</v>
      </c>
      <c r="P64" s="4" t="str">
        <f>Spaces!P64</f>
        <v>https://release-images.clm-rls.ifsalpha.com/a8a574b0-d88d-42b6-9658-3d44602ecb89</v>
      </c>
      <c r="Q64" s="4" t="str">
        <f>Spaces!Q64</f>
        <v>https://release-images.clm-rls.ifsalpha.com/d242ec58-219e-46c1-a952-66dc57c1a2cf</v>
      </c>
      <c r="R64" s="1" t="str">
        <f>Spaces!R64</f>
        <v/>
      </c>
      <c r="S64" s="4" t="str">
        <f>Spaces!S64</f>
        <v>https://release-images.clm-rls.ifsalpha.com/56d1b224-7ccb-4201-a66a-677607cd53c7</v>
      </c>
      <c r="T64" s="4" t="str">
        <f>Spaces!T64</f>
        <v>https://release-images.clm-rls.ifsalpha.com/766be57a-eb04-4072-8393-c5b142672ee1</v>
      </c>
      <c r="U64" s="1" t="str">
        <f>Spaces!U64</f>
        <v/>
      </c>
      <c r="V64" s="1" t="str">
        <f t="shared" si="1"/>
        <v>chambre</v>
      </c>
      <c r="W64" s="5" t="str">
        <f t="shared" si="2"/>
        <v>contact@colivme.com</v>
      </c>
      <c r="X64" s="5" t="str">
        <f t="shared" si="3"/>
        <v>+33(0)182886991</v>
      </c>
      <c r="Y64" s="5" t="str">
        <f t="shared" si="4"/>
        <v>meublé</v>
      </c>
      <c r="Z64" s="5" t="str">
        <f t="shared" si="5"/>
        <v>disponible</v>
      </c>
    </row>
    <row r="65">
      <c r="A65" s="1" t="str">
        <f>Spaces!A65</f>
        <v>Casa des Sportifs - Perreux sur Marne</v>
      </c>
      <c r="B65" s="1" t="str">
        <f>Spaces!B65</f>
        <v>Ce coliving est totalement aménagée et refait à neuf pour la vie en communauté et elle dispose de plein d’équipements et de services inclus dans le loyer pour favoriser le partage et les échanges, par exemple :
* Salle de sport avec des routines et équipements
* Salle chill (console de jeux, canapés)
* Ménage inclus
* Grands espaces communs : cuisine toute équipée, lave-vaisselle, four; salle à manger; salon avec écran géant et abonnements aux chaînes sports.
* Livraisons de repas à cuisiner entre colocs livrés tous les 15 jours
* Accès à des animations (afterwork, 1 cours collectif à l’intérieur de la maison avec un coach TrainMe chaque semaine, événements intercasas...)
* 1 pass GymLib pour un accès illimité à 3000 salles de sport en France
Date d'emménagement : 28 mars 2020</v>
      </c>
      <c r="C65" s="1" t="str">
        <f>Spaces!C65</f>
        <v>28, avenue Lamartine</v>
      </c>
      <c r="D65" s="1" t="str">
        <f>Spaces!D65</f>
        <v>Le Perreux sur Marne</v>
      </c>
      <c r="E65" s="1" t="str">
        <f>Spaces!E65</f>
        <v>France</v>
      </c>
      <c r="F65" s="1" t="str">
        <f>Spaces!F65</f>
        <v>94170</v>
      </c>
      <c r="G65" s="1">
        <f>Spaces!G65</f>
        <v>48.8509124</v>
      </c>
      <c r="H65" s="1">
        <f>Spaces!H65</f>
        <v>2.4973555</v>
      </c>
      <c r="I65" s="1">
        <f>Spaces!I65</f>
        <v>935</v>
      </c>
      <c r="J65" s="4" t="str">
        <f>Spaces!J65</f>
        <v>https://colivme.com/coliving/france/paris-et-petite-couronne/casa-des-sportifs-perreux-sur-marne</v>
      </c>
      <c r="K65" s="1">
        <f>Spaces!K65</f>
        <v>15</v>
      </c>
      <c r="L65" s="4" t="str">
        <f>Spaces!L65</f>
        <v>https://release-images.clm-rls.ifsalpha.com/dfb4d40a-71f9-406a-8158-01ac22e1d594</v>
      </c>
      <c r="M65" s="4" t="str">
        <f>Spaces!M65</f>
        <v>https://release-images.clm-rls.ifsalpha.com/ecaeb619-cd60-4bb3-90a8-2ec3be6a173d</v>
      </c>
      <c r="N65" s="4" t="str">
        <f>Spaces!N65</f>
        <v>https://release-images.clm-rls.ifsalpha.com/71fde9bd-ada7-4875-a17a-16c254def9d8</v>
      </c>
      <c r="O65" s="4" t="str">
        <f>Spaces!O65</f>
        <v>https://release-images.clm-rls.ifsalpha.com/0d80d05d-5405-408e-964f-307515dd3715</v>
      </c>
      <c r="P65" s="4" t="str">
        <f>Spaces!P65</f>
        <v>https://release-images.clm-rls.ifsalpha.com/84fe0fc6-e924-4e06-94a7-a59429366dca</v>
      </c>
      <c r="Q65" s="4" t="str">
        <f>Spaces!Q65</f>
        <v>https://release-images.clm-rls.ifsalpha.com/fbae1da6-df91-41f2-9212-d928c10085e4</v>
      </c>
      <c r="R65" s="4" t="str">
        <f>Spaces!R65</f>
        <v>https://release-images.clm-rls.ifsalpha.com/d235a0fb-52d9-45ec-aa26-b0ac33ef30aa</v>
      </c>
      <c r="S65" s="4" t="str">
        <f>Spaces!S65</f>
        <v>https://release-images.clm-rls.ifsalpha.com/52505eb2-5969-46b4-a0e2-49103154409a</v>
      </c>
      <c r="T65" s="4" t="str">
        <f>Spaces!T65</f>
        <v>https://release-images.clm-rls.ifsalpha.com/13108f29-ae93-4bc8-a656-398dedc88ce4</v>
      </c>
      <c r="U65" s="1" t="str">
        <f>Spaces!U65</f>
        <v/>
      </c>
      <c r="V65" s="1" t="str">
        <f t="shared" si="1"/>
        <v>chambre</v>
      </c>
      <c r="W65" s="5" t="str">
        <f t="shared" si="2"/>
        <v>contact@colivme.com</v>
      </c>
      <c r="X65" s="5" t="str">
        <f t="shared" si="3"/>
        <v>+33(0)182886991</v>
      </c>
      <c r="Y65" s="5" t="str">
        <f t="shared" si="4"/>
        <v>meublé</v>
      </c>
      <c r="Z65" s="5" t="str">
        <f t="shared" si="5"/>
        <v>disponible</v>
      </c>
    </row>
    <row r="66">
      <c r="A66" s="1" t="str">
        <f>Spaces!A66</f>
        <v>Casa du Cinéma - Créteil</v>
      </c>
      <c r="B66" s="1" t="str">
        <f>Spaces!B66</f>
        <v>La Casa du Cinéma est LA Casa pour les amoureux de cinéma et de séries. La maison a sa propre salle de cinéma toute équipée en son, écran et évidement en fauteuils.
C'est une colocation avec 13 personnes.
Chaque résident de cette Casa a sa carte UGC illimitée. Valide dans tous les UGC et cinéma MK2. Un cinéma UGC est situé au centre commercial de Créteil Soleil.</v>
      </c>
      <c r="C66" s="1" t="str">
        <f>Spaces!C66</f>
        <v>3bis, rue de la Terrasse</v>
      </c>
      <c r="D66" s="1" t="str">
        <f>Spaces!D66</f>
        <v>Créteil</v>
      </c>
      <c r="E66" s="1" t="str">
        <f>Spaces!E66</f>
        <v>France</v>
      </c>
      <c r="F66" s="1" t="str">
        <f>Spaces!F66</f>
        <v>94000</v>
      </c>
      <c r="G66" s="1">
        <f>Spaces!G66</f>
        <v>48.793989</v>
      </c>
      <c r="H66" s="1">
        <f>Spaces!H66</f>
        <v>2.464823</v>
      </c>
      <c r="I66" s="1">
        <f>Spaces!I66</f>
        <v>935</v>
      </c>
      <c r="J66" s="4" t="str">
        <f>Spaces!J66</f>
        <v>https://colivme.com/coliving/france/paris-et-petite-couronne/casa-du-cinema-creteil</v>
      </c>
      <c r="K66" s="1">
        <f>Spaces!K66</f>
        <v>13</v>
      </c>
      <c r="L66" s="4" t="str">
        <f>Spaces!L66</f>
        <v>https://release-images.clm-rls.ifsalpha.com/50250240-cc8a-4357-b347-cb2478b06770</v>
      </c>
      <c r="M66" s="4" t="str">
        <f>Spaces!M66</f>
        <v>https://release-images.clm-rls.ifsalpha.com/85c6b8bb-6ea4-40d1-82fd-9e5b8e67a4b9</v>
      </c>
      <c r="N66" s="4" t="str">
        <f>Spaces!N66</f>
        <v>https://release-images.clm-rls.ifsalpha.com/83a2142c-3339-4c04-916e-91e4e63754c1</v>
      </c>
      <c r="O66" s="4" t="str">
        <f>Spaces!O66</f>
        <v>https://release-images.clm-rls.ifsalpha.com/519617c5-4c79-467d-89fa-72f69570118b</v>
      </c>
      <c r="P66" s="4" t="str">
        <f>Spaces!P66</f>
        <v>https://release-images.clm-rls.ifsalpha.com/67f88c86-2c8e-4753-a399-434f8468d196</v>
      </c>
      <c r="Q66" s="1" t="str">
        <f>Spaces!Q66</f>
        <v/>
      </c>
      <c r="R66" s="1" t="str">
        <f>Spaces!R66</f>
        <v/>
      </c>
      <c r="S66" s="4" t="str">
        <f>Spaces!S66</f>
        <v>https://release-images.clm-rls.ifsalpha.com/560a8f34-55ee-4c05-8988-a81a9e6f5251</v>
      </c>
      <c r="T66" s="4" t="str">
        <f>Spaces!T66</f>
        <v>https://release-images.clm-rls.ifsalpha.com/6a84bd4d-a0c3-40eb-83bc-d899aae506f3</v>
      </c>
      <c r="U66" s="1" t="str">
        <f>Spaces!U66</f>
        <v/>
      </c>
      <c r="V66" s="1" t="str">
        <f t="shared" si="1"/>
        <v>chambre</v>
      </c>
      <c r="W66" s="5" t="str">
        <f t="shared" si="2"/>
        <v>contact@colivme.com</v>
      </c>
      <c r="X66" s="5" t="str">
        <f t="shared" si="3"/>
        <v>+33(0)182886991</v>
      </c>
      <c r="Y66" s="5" t="str">
        <f t="shared" si="4"/>
        <v>meublé</v>
      </c>
      <c r="Z66" s="5" t="str">
        <f t="shared" si="5"/>
        <v>disponible</v>
      </c>
    </row>
    <row r="67">
      <c r="A67" s="1" t="str">
        <f>Spaces!A67</f>
        <v>Casa Verte - Créteil</v>
      </c>
      <c r="B67" s="1" t="str">
        <f>Spaces!B67</f>
        <v>Immense jardin, cours d'apiculture, serre connectée MyFood, ruches, livraison de panier bio et jardin potager… Vous l’avez compris, La Casa Verte est le lieu idéal pour les amoureux de la nature, des plantes et pour tous ceux qui ont la main verte, à proximité immédiate de Paris. Promis, dans quelques temps, vous serez en mesure d’animer “Côté Jardin” !</v>
      </c>
      <c r="C67" s="1" t="str">
        <f>Spaces!C67</f>
        <v>98 avenue Jean Baptiste Champeval</v>
      </c>
      <c r="D67" s="1" t="str">
        <f>Spaces!D67</f>
        <v>Creteil </v>
      </c>
      <c r="E67" s="1" t="str">
        <f>Spaces!E67</f>
        <v>France</v>
      </c>
      <c r="F67" s="1" t="str">
        <f>Spaces!F67</f>
        <v>94000</v>
      </c>
      <c r="G67" s="1">
        <f>Spaces!G67</f>
        <v>48.7911025</v>
      </c>
      <c r="H67" s="1">
        <f>Spaces!H67</f>
        <v>2.4536611</v>
      </c>
      <c r="I67" s="1">
        <f>Spaces!I67</f>
        <v>900</v>
      </c>
      <c r="J67" s="4" t="str">
        <f>Spaces!J67</f>
        <v>https://colivme.com/coliving/france/paris-et-petite-couronne/casa-verte-creteil</v>
      </c>
      <c r="K67" s="1">
        <f>Spaces!K67</f>
        <v>13</v>
      </c>
      <c r="L67" s="4" t="str">
        <f>Spaces!L67</f>
        <v>https://release-images.clm-rls.ifsalpha.com/0bc46a3f-2f3c-4db0-9593-01c3aa8f39f9</v>
      </c>
      <c r="M67" s="4" t="str">
        <f>Spaces!M67</f>
        <v>https://release-images.clm-rls.ifsalpha.com/0f709811-b3d6-41b1-937c-20836b060a5a</v>
      </c>
      <c r="N67" s="4" t="str">
        <f>Spaces!N67</f>
        <v>https://release-images.clm-rls.ifsalpha.com/e074c992-5df8-4c69-b21c-c33751b131ee</v>
      </c>
      <c r="O67" s="4" t="str">
        <f>Spaces!O67</f>
        <v>https://release-images.clm-rls.ifsalpha.com/6e531d6a-e16b-4bce-8d90-3839e45de463</v>
      </c>
      <c r="P67" s="4" t="str">
        <f>Spaces!P67</f>
        <v>https://release-images.clm-rls.ifsalpha.com/c4f4970e-1540-4d69-8d99-228e1e5ef699</v>
      </c>
      <c r="Q67" s="4" t="str">
        <f>Spaces!Q67</f>
        <v>https://release-images.clm-rls.ifsalpha.com/e15cb082-3534-4268-9019-3d802743f406</v>
      </c>
      <c r="R67" s="1" t="str">
        <f>Spaces!R67</f>
        <v/>
      </c>
      <c r="S67" s="4" t="str">
        <f>Spaces!S67</f>
        <v>https://release-images.clm-rls.ifsalpha.com/3e9e567e-8a3b-4f01-9831-a4ec2475a0af</v>
      </c>
      <c r="T67" s="4" t="str">
        <f>Spaces!T67</f>
        <v>https://release-images.clm-rls.ifsalpha.com/8a337df1-eba3-48fd-b69d-dbdf1c317c61</v>
      </c>
      <c r="U67" s="1" t="str">
        <f>Spaces!U67</f>
        <v/>
      </c>
      <c r="V67" s="1" t="str">
        <f t="shared" si="1"/>
        <v>chambre</v>
      </c>
      <c r="W67" s="5" t="str">
        <f t="shared" si="2"/>
        <v>contact@colivme.com</v>
      </c>
      <c r="X67" s="5" t="str">
        <f t="shared" si="3"/>
        <v>+33(0)182886991</v>
      </c>
      <c r="Y67" s="5" t="str">
        <f t="shared" si="4"/>
        <v>meublé</v>
      </c>
      <c r="Z67" s="5" t="str">
        <f t="shared" si="5"/>
        <v>disponible</v>
      </c>
    </row>
    <row r="68">
      <c r="A68" s="1" t="str">
        <f>Spaces!A68</f>
        <v>Casa Verte - Saint-Maur</v>
      </c>
      <c r="B68" s="1" t="str">
        <f>Spaces!B68</f>
        <v>Immense jardin, cours d'apiculture, serre connectée MyFood, ruches, livraison de panier bio et jardin potager… Vous l’avez compris, La Casa Verte est le lieu idéal pour les amoureux de la nature, des plantes et pour tous ceux qui ont la main verte, à proximité immédiate de Paris. Promis, dans quelques temps, vous serez en mesure d’animer “Côté Jardin” !</v>
      </c>
      <c r="C68" s="1" t="str">
        <f>Spaces!C68</f>
        <v>17 avenue Joffre</v>
      </c>
      <c r="D68" s="1" t="str">
        <f>Spaces!D68</f>
        <v>Saint-Maur-des-Fossés</v>
      </c>
      <c r="E68" s="1" t="str">
        <f>Spaces!E68</f>
        <v>France</v>
      </c>
      <c r="F68" s="1" t="str">
        <f>Spaces!F68</f>
        <v>94400</v>
      </c>
      <c r="G68" s="1">
        <f>Spaces!G68</f>
        <v>48.8027791</v>
      </c>
      <c r="H68" s="1">
        <f>Spaces!H68</f>
        <v>2.4949461</v>
      </c>
      <c r="I68" s="1">
        <f>Spaces!I68</f>
        <v>985</v>
      </c>
      <c r="J68" s="4" t="str">
        <f>Spaces!J68</f>
        <v>https://colivme.com/coliving/france/paris-et-petite-couronne/casa-verte-saint-maur</v>
      </c>
      <c r="K68" s="1">
        <f>Spaces!K68</f>
        <v>18</v>
      </c>
      <c r="L68" s="4" t="str">
        <f>Spaces!L68</f>
        <v>https://release-images.clm-rls.ifsalpha.com/7efc55ea-d1d4-4096-a9ca-6458c9b926ff</v>
      </c>
      <c r="M68" s="4" t="str">
        <f>Spaces!M68</f>
        <v>https://release-images.clm-rls.ifsalpha.com/4e4ee121-633d-484c-bc6f-32a89ef7a69c</v>
      </c>
      <c r="N68" s="4" t="str">
        <f>Spaces!N68</f>
        <v>https://release-images.clm-rls.ifsalpha.com/ca861120-8362-4575-9f21-fb3987048ef9</v>
      </c>
      <c r="O68" s="4" t="str">
        <f>Spaces!O68</f>
        <v>https://release-images.clm-rls.ifsalpha.com/db3a2d89-0a88-43f2-9a01-dc9242a6e59a</v>
      </c>
      <c r="P68" s="4" t="str">
        <f>Spaces!P68</f>
        <v>https://release-images.clm-rls.ifsalpha.com/1534989a-949d-4479-b7ca-47ea9ffecd20</v>
      </c>
      <c r="Q68" s="1" t="str">
        <f>Spaces!Q68</f>
        <v/>
      </c>
      <c r="R68" s="1" t="str">
        <f>Spaces!R68</f>
        <v/>
      </c>
      <c r="S68" s="4" t="str">
        <f>Spaces!S68</f>
        <v>https://release-images.clm-rls.ifsalpha.com/4fe35815-0ec0-4099-862f-c24c7fa7b23e</v>
      </c>
      <c r="T68" s="4" t="str">
        <f>Spaces!T68</f>
        <v>https://release-images.clm-rls.ifsalpha.com/ac754d3a-a0e8-4b31-817b-829af057231d</v>
      </c>
      <c r="U68" s="4" t="str">
        <f>Spaces!U68</f>
        <v>https://release-images.clm-rls.ifsalpha.com/d57714a9-b260-4db0-8dcb-5b83d075dc26</v>
      </c>
      <c r="V68" s="1" t="str">
        <f t="shared" si="1"/>
        <v>chambre</v>
      </c>
      <c r="W68" s="5" t="str">
        <f t="shared" si="2"/>
        <v>contact@colivme.com</v>
      </c>
      <c r="X68" s="5" t="str">
        <f t="shared" si="3"/>
        <v>+33(0)182886991</v>
      </c>
      <c r="Y68" s="5" t="str">
        <f t="shared" si="4"/>
        <v>meublé</v>
      </c>
      <c r="Z68" s="5" t="str">
        <f t="shared" si="5"/>
        <v>disponible</v>
      </c>
    </row>
    <row r="69">
      <c r="A69" s="1" t="str">
        <f>Spaces!A69</f>
        <v>Casa Wellness - Colombes</v>
      </c>
      <c r="B69" s="1" t="str">
        <f>Spaces!B69</f>
        <v>Vous êtes de nature détente ou vous avez envie de l'être un peu plus ? La Casa Wellness est celle qui vous faut.
</v>
      </c>
      <c r="C69" s="1" t="str">
        <f>Spaces!C69</f>
        <v>14, Villa Kreisser</v>
      </c>
      <c r="D69" s="1" t="str">
        <f>Spaces!D69</f>
        <v>Colombes</v>
      </c>
      <c r="E69" s="1" t="str">
        <f>Spaces!E69</f>
        <v>France</v>
      </c>
      <c r="F69" s="1" t="str">
        <f>Spaces!F69</f>
        <v>92700</v>
      </c>
      <c r="G69" s="1">
        <f>Spaces!G69</f>
        <v>48.926485</v>
      </c>
      <c r="H69" s="1">
        <f>Spaces!H69</f>
        <v>2.2485166</v>
      </c>
      <c r="I69" s="1">
        <f>Spaces!I69</f>
        <v>892</v>
      </c>
      <c r="J69" s="4" t="str">
        <f>Spaces!J69</f>
        <v>https://colivme.com/coliving/france/paris-et-petite-couronne/casa-wellness-colombes</v>
      </c>
      <c r="K69" s="1">
        <f>Spaces!K69</f>
        <v>12</v>
      </c>
      <c r="L69" s="4" t="str">
        <f>Spaces!L69</f>
        <v>https://release-images.clm-rls.ifsalpha.com/ef0d1b91-9447-4195-8347-02f52c814179</v>
      </c>
      <c r="M69" s="4" t="str">
        <f>Spaces!M69</f>
        <v>https://release-images.clm-rls.ifsalpha.com/1fd099d0-428b-461c-bb4b-f66c28e152b4</v>
      </c>
      <c r="N69" s="4" t="str">
        <f>Spaces!N69</f>
        <v>https://release-images.clm-rls.ifsalpha.com/f3b757af-5639-4ebe-b9b8-68d5f00fa2e6</v>
      </c>
      <c r="O69" s="4" t="str">
        <f>Spaces!O69</f>
        <v>https://release-images.clm-rls.ifsalpha.com/c2c6f24d-d205-44c0-a3bb-69c8610c6b33</v>
      </c>
      <c r="P69" s="4" t="str">
        <f>Spaces!P69</f>
        <v>https://release-images.clm-rls.ifsalpha.com/4719d67a-bdbc-4266-aaa8-202f3396252d</v>
      </c>
      <c r="Q69" s="4" t="str">
        <f>Spaces!Q69</f>
        <v>https://release-images.clm-rls.ifsalpha.com/b2c69132-360b-4a9d-9770-5fb26370a675</v>
      </c>
      <c r="R69" s="1" t="str">
        <f>Spaces!R69</f>
        <v/>
      </c>
      <c r="S69" s="4" t="str">
        <f>Spaces!S69</f>
        <v>https://release-images.clm-rls.ifsalpha.com/f8c0ace4-d771-4150-acf5-7c1addb8e789</v>
      </c>
      <c r="T69" s="4" t="str">
        <f>Spaces!T69</f>
        <v>https://release-images.clm-rls.ifsalpha.com/1d0e1a76-1bd5-44a5-bd4b-8e17a5a11d8a</v>
      </c>
      <c r="U69" s="4" t="str">
        <f>Spaces!U69</f>
        <v>https://release-images.clm-rls.ifsalpha.com/b8b5b21c-84f1-468d-8526-235126fcdfc9</v>
      </c>
      <c r="V69" s="1" t="str">
        <f t="shared" si="1"/>
        <v>chambre</v>
      </c>
      <c r="W69" s="5" t="str">
        <f t="shared" si="2"/>
        <v>contact@colivme.com</v>
      </c>
      <c r="X69" s="5" t="str">
        <f t="shared" si="3"/>
        <v>+33(0)182886991</v>
      </c>
      <c r="Y69" s="5" t="str">
        <f t="shared" si="4"/>
        <v>meublé</v>
      </c>
      <c r="Z69" s="5" t="str">
        <f t="shared" si="5"/>
        <v>disponible</v>
      </c>
    </row>
    <row r="70">
      <c r="A70" s="1" t="str">
        <f>Spaces!A70</f>
        <v>Citeaux</v>
      </c>
      <c r="B70" s="1" t="str">
        <f>Spaces!B70</f>
        <v>Notre premier appartement parisien dispose de cinq chambres. Il contient  trois salles de bains et deux toilettes. Il y a un énorme jardin privé, compte tenu de l'emplacement de l'appartement, qui est enfermé dans une cour intérieure. Malgré son emplacement animé, il est si calme que vous pouvez entendre une épingle tomber. 
La maison est pleine de rangement, des étagères et une pièce de rangement supplémentaire à partager. 
La maison est centrée autour d'un grand salon et d'une cuisine ouverte, offrant un endroit idéal pour se rassembler, cuisiner de bons petits plats, jouer aux jeux de société ou boire quelques verres de vin. 
La cuisine comporte deux éviers et tous les électroménagers nécessaires. 
Vous trouvez une buanderie séparée à l'étage, où les vêtements peuvent être lavés, séchés et suspendus.</v>
      </c>
      <c r="C70" s="1" t="str">
        <f>Spaces!C70</f>
        <v>25 Rue de Cîteaux</v>
      </c>
      <c r="D70" s="1" t="str">
        <f>Spaces!D70</f>
        <v>Paris</v>
      </c>
      <c r="E70" s="1" t="str">
        <f>Spaces!E70</f>
        <v>France</v>
      </c>
      <c r="F70" s="1" t="str">
        <f>Spaces!F70</f>
        <v>75012</v>
      </c>
      <c r="G70" s="1">
        <f>Spaces!G70</f>
        <v>48.8486279</v>
      </c>
      <c r="H70" s="1">
        <f>Spaces!H70</f>
        <v>2.380795</v>
      </c>
      <c r="I70" s="1">
        <f>Spaces!I70</f>
        <v>1400</v>
      </c>
      <c r="J70" s="4" t="str">
        <f>Spaces!J70</f>
        <v>https://colivme.com/coliving/france/paris-et-petite-couronne/citeaux</v>
      </c>
      <c r="K70" s="1">
        <f>Spaces!K70</f>
        <v>5</v>
      </c>
      <c r="L70" s="4" t="str">
        <f>Spaces!L70</f>
        <v>https://release-images.clm-rls.ifsalpha.com/ddd36387-7c6f-44f2-8e00-7d2fc9f99f5e</v>
      </c>
      <c r="M70" s="4" t="str">
        <f>Spaces!M70</f>
        <v>https://release-images.clm-rls.ifsalpha.com/135cd01e-d7ad-4d76-9d06-b4b02653a756</v>
      </c>
      <c r="N70" s="1" t="str">
        <f>Spaces!N70</f>
        <v/>
      </c>
      <c r="O70" s="1" t="str">
        <f>Spaces!O70</f>
        <v/>
      </c>
      <c r="P70" s="1" t="str">
        <f>Spaces!P70</f>
        <v/>
      </c>
      <c r="Q70" s="1" t="str">
        <f>Spaces!Q70</f>
        <v/>
      </c>
      <c r="R70" s="1" t="str">
        <f>Spaces!R70</f>
        <v/>
      </c>
      <c r="S70" s="1" t="str">
        <f>Spaces!S70</f>
        <v/>
      </c>
      <c r="T70" s="1" t="str">
        <f>Spaces!T70</f>
        <v/>
      </c>
      <c r="U70" s="1" t="str">
        <f>Spaces!U70</f>
        <v/>
      </c>
      <c r="V70" s="1" t="str">
        <f t="shared" si="1"/>
        <v>chambre</v>
      </c>
      <c r="W70" s="5" t="str">
        <f t="shared" si="2"/>
        <v>contact@colivme.com</v>
      </c>
      <c r="X70" s="5" t="str">
        <f t="shared" si="3"/>
        <v>+33(0)182886991</v>
      </c>
      <c r="Y70" s="5" t="str">
        <f t="shared" si="4"/>
        <v>meublé</v>
      </c>
      <c r="Z70" s="5" t="str">
        <f t="shared" si="5"/>
        <v>disponible</v>
      </c>
    </row>
    <row r="71">
      <c r="A71" s="1" t="str">
        <f>Spaces!A71</f>
        <v>Coliving Montreuil / Romainville</v>
      </c>
      <c r="B71" s="1" t="str">
        <f>Spaces!B71</f>
        <v>MAISON COLIVING 11 minutes from Mairie de MONTREUIL metro
Are you a young worker looking for new generation accommodation?
A peaceful atmosphere in a completely renovated family house, 15 minutes from Paris to have the advantages of Paris without the disadvantages?
Prepare a barbecue on the terrace 🍖, relax in the living room 🍹, work on the dining table bathed in the sun 💻, watch your Netflix series in the cinema room 📽️, play a game on the big screen 🎮, work in a coworking space 🧑‍💼, a little exercise in the gym 🏋️, a little ping pong as an aperitif 🏓 or simply read a good book in your room 📙…
11 private studios with their own bathroom and common areas on four floors, all combining functionality, comfort and design await you! You will feel at home as soon as you walk through the door.
From the beginning of September 2020, we are offering a brand new coliving in a fully renovated and equipped house.</v>
      </c>
      <c r="C71" s="1" t="str">
        <f>Spaces!C71</f>
        <v>15 rue du progrès</v>
      </c>
      <c r="D71" s="1" t="str">
        <f>Spaces!D71</f>
        <v>romainville</v>
      </c>
      <c r="E71" s="1" t="str">
        <f>Spaces!E71</f>
        <v>Romainville</v>
      </c>
      <c r="F71" s="1" t="str">
        <f>Spaces!F71</f>
        <v>93100</v>
      </c>
      <c r="G71" s="1">
        <f>Spaces!G71</f>
        <v>48.8516608</v>
      </c>
      <c r="H71" s="1">
        <f>Spaces!H71</f>
        <v>2.4223021</v>
      </c>
      <c r="I71" s="1">
        <f>Spaces!I71</f>
        <v>699</v>
      </c>
      <c r="J71" s="4" t="str">
        <f>Spaces!J71</f>
        <v>https://colivme.com/coliving/france/paris-et-petite-couronne/coliving-montreuil-romainville</v>
      </c>
      <c r="K71" s="1">
        <f>Spaces!K71</f>
        <v>11</v>
      </c>
      <c r="L71" s="4" t="str">
        <f>Spaces!L71</f>
        <v>https://release-images.clm-rls.ifsalpha.com/a9c0a672-7bd7-4b82-a3a1-d0c9756b0bb1</v>
      </c>
      <c r="M71" s="4" t="str">
        <f>Spaces!M71</f>
        <v>https://release-images.clm-rls.ifsalpha.com/54c38353-a8e2-4e50-8cc7-04c95234a8ef</v>
      </c>
      <c r="N71" s="4" t="str">
        <f>Spaces!N71</f>
        <v>https://release-images.clm-rls.ifsalpha.com/819cafb3-92f0-491d-a28c-27b1655df928</v>
      </c>
      <c r="O71" s="4" t="str">
        <f>Spaces!O71</f>
        <v>https://release-images.clm-rls.ifsalpha.com/ee1a6be6-3ced-4c75-ad5b-67d9aeb87933</v>
      </c>
      <c r="P71" s="4" t="str">
        <f>Spaces!P71</f>
        <v>https://release-images.clm-rls.ifsalpha.com/6998efef-cb20-4298-b133-b3328d89b235</v>
      </c>
      <c r="Q71" s="4" t="str">
        <f>Spaces!Q71</f>
        <v>https://release-images.clm-rls.ifsalpha.com/b4807ba6-f145-484e-adc7-96bdbf88648c</v>
      </c>
      <c r="R71" s="4" t="str">
        <f>Spaces!R71</f>
        <v>https://release-images.clm-rls.ifsalpha.com/58dc3661-a2ae-4cb5-bb97-f45d10f7aba4</v>
      </c>
      <c r="S71" s="4" t="str">
        <f>Spaces!S71</f>
        <v>https://release-images.clm-rls.ifsalpha.com/05f58c70-83a3-49be-955b-5ed2794ba9bd</v>
      </c>
      <c r="T71" s="4" t="str">
        <f>Spaces!T71</f>
        <v>https://release-images.clm-rls.ifsalpha.com/10d2ed46-980e-4180-9828-ea243f078cf9</v>
      </c>
      <c r="U71" s="4" t="str">
        <f>Spaces!U71</f>
        <v>https://release-images.clm-rls.ifsalpha.com/7cf77bd3-c22e-4071-9aed-8bae870fba78</v>
      </c>
      <c r="V71" s="1" t="str">
        <f t="shared" si="1"/>
        <v>chambre</v>
      </c>
      <c r="W71" s="5" t="str">
        <f t="shared" si="2"/>
        <v>contact@colivme.com</v>
      </c>
      <c r="X71" s="5" t="str">
        <f t="shared" si="3"/>
        <v>+33(0)182886991</v>
      </c>
      <c r="Y71" s="5" t="str">
        <f t="shared" si="4"/>
        <v>meublé</v>
      </c>
      <c r="Z71" s="5" t="str">
        <f t="shared" si="5"/>
        <v>disponible</v>
      </c>
    </row>
    <row r="72">
      <c r="A72" s="1" t="str">
        <f>Spaces!A72</f>
        <v>Colivys - Clichy </v>
      </c>
      <c r="B72" s="1" t="str">
        <f>Spaces!B72</f>
        <v>Nous proposons dans cette résidence, 43 chambres se trouvant dans des appartements entièrement meublés et décorées.
Le loyer comprend toutes les charges (eau, électricité, chauffage, internet et assurance habitation). De plus les chambres sont éligibles aux APL.
</v>
      </c>
      <c r="C72" s="1" t="str">
        <f>Spaces!C72</f>
        <v>27 rue Mozart </v>
      </c>
      <c r="D72" s="1" t="str">
        <f>Spaces!D72</f>
        <v>Clichy </v>
      </c>
      <c r="E72" s="1" t="str">
        <f>Spaces!E72</f>
        <v>France </v>
      </c>
      <c r="F72" s="1" t="str">
        <f>Spaces!F72</f>
        <v>92100</v>
      </c>
      <c r="G72" s="1">
        <f>Spaces!G72</f>
        <v>48.9061631</v>
      </c>
      <c r="H72" s="1">
        <f>Spaces!H72</f>
        <v>2.3163848</v>
      </c>
      <c r="I72" s="1">
        <f>Spaces!I72</f>
        <v>780</v>
      </c>
      <c r="J72" s="4" t="str">
        <f>Spaces!J72</f>
        <v>https://colivme.com/coliving/france/paris-et-petite-couronne/colivys-clichy</v>
      </c>
      <c r="K72" s="1">
        <f>Spaces!K72</f>
        <v>4</v>
      </c>
      <c r="L72" s="4" t="str">
        <f>Spaces!L72</f>
        <v>https://release-images.clm-rls.ifsalpha.com/4ecaff15-b8a3-4a17-9389-1305762af98c</v>
      </c>
      <c r="M72" s="4" t="str">
        <f>Spaces!M72</f>
        <v>https://release-images.clm-rls.ifsalpha.com/4173df99-876d-45a4-8a71-6d7751d50e84</v>
      </c>
      <c r="N72" s="4" t="str">
        <f>Spaces!N72</f>
        <v>https://release-images.clm-rls.ifsalpha.com/6e840f2f-ddd8-4f55-80e7-b3a978c1ff8c</v>
      </c>
      <c r="O72" s="4" t="str">
        <f>Spaces!O72</f>
        <v>https://release-images.clm-rls.ifsalpha.com/c4f441e7-f7f6-4914-b4d1-bc0d96aa759a</v>
      </c>
      <c r="P72" s="1" t="str">
        <f>Spaces!P72</f>
        <v/>
      </c>
      <c r="Q72" s="1" t="str">
        <f>Spaces!Q72</f>
        <v/>
      </c>
      <c r="R72" s="1" t="str">
        <f>Spaces!R72</f>
        <v/>
      </c>
      <c r="S72" s="1" t="str">
        <f>Spaces!S72</f>
        <v/>
      </c>
      <c r="T72" s="1" t="str">
        <f>Spaces!T72</f>
        <v/>
      </c>
      <c r="U72" s="1" t="str">
        <f>Spaces!U72</f>
        <v/>
      </c>
      <c r="V72" s="1" t="str">
        <f t="shared" si="1"/>
        <v>chambre</v>
      </c>
      <c r="W72" s="5" t="str">
        <f t="shared" si="2"/>
        <v>contact@colivme.com</v>
      </c>
      <c r="X72" s="5" t="str">
        <f t="shared" si="3"/>
        <v>+33(0)182886991</v>
      </c>
      <c r="Y72" s="5" t="str">
        <f t="shared" si="4"/>
        <v>meublé</v>
      </c>
      <c r="Z72" s="5" t="str">
        <f t="shared" si="5"/>
        <v>disponible</v>
      </c>
    </row>
    <row r="73">
      <c r="A73" s="1" t="str">
        <f>Spaces!A73</f>
        <v>Colivys - Ivry sur Seine </v>
      </c>
      <c r="B73" s="1" t="str">
        <f>Spaces!B73</f>
        <v> Venez vivre dans un très grand immeuble de 280m²  avec des très grandes pièces à vivre offrant 11 chambres. Le tout décoré et aménagé avec soin avec du mobilier neuf. Cet immeuble  est entièrement équipé et meublé, vous aurez à votre disposition une cuisine toute équipée et une salle de bain ainsi qu'un grand salon où vous pourrez vous retrouvez avec vos Colivers. Les chambres sont meublées avec goût et comprennent toute un bureau avec chaise de bureau, lampe de bureau, table de chevet, lit double, armoire et rangements.Toutes les chambres possèdent une clim réversible. </v>
      </c>
      <c r="C73" s="1" t="str">
        <f>Spaces!C73</f>
        <v>92 RUE VICTOR HUGO</v>
      </c>
      <c r="D73" s="1" t="str">
        <f>Spaces!D73</f>
        <v>IVRY SUR SEINE </v>
      </c>
      <c r="E73" s="1" t="str">
        <f>Spaces!E73</f>
        <v>FRANCE</v>
      </c>
      <c r="F73" s="1" t="str">
        <f>Spaces!F73</f>
        <v>94200</v>
      </c>
      <c r="G73" s="1">
        <f>Spaces!G73</f>
        <v>48.8181417</v>
      </c>
      <c r="H73" s="1">
        <f>Spaces!H73</f>
        <v>2.3827238</v>
      </c>
      <c r="I73" s="1" t="str">
        <f>Spaces!I73</f>
        <v/>
      </c>
      <c r="J73" s="4" t="str">
        <f>Spaces!J73</f>
        <v>https://colivme.com/coliving/france/paris-et-petite-couronne/colivys-ivry-sur-seine</v>
      </c>
      <c r="K73" s="1">
        <f>Spaces!K73</f>
        <v>11</v>
      </c>
      <c r="L73" s="4" t="str">
        <f>Spaces!L73</f>
        <v>https://release-images.clm-rls.ifsalpha.com/d41b5e20-09b8-4c84-87bb-abdbdb7584c8</v>
      </c>
      <c r="M73" s="4" t="str">
        <f>Spaces!M73</f>
        <v>https://release-images.clm-rls.ifsalpha.com/a3fcc639-3a79-4a1c-98c1-9b502ddeb81b</v>
      </c>
      <c r="N73" s="4" t="str">
        <f>Spaces!N73</f>
        <v>https://release-images.clm-rls.ifsalpha.com/7d6d04f2-9e83-4553-93db-245d02756ed2</v>
      </c>
      <c r="O73" s="4" t="str">
        <f>Spaces!O73</f>
        <v>https://release-images.clm-rls.ifsalpha.com/5f2c2c2a-8af9-4479-884a-0d9e003eaf72</v>
      </c>
      <c r="P73" s="1" t="str">
        <f>Spaces!P73</f>
        <v/>
      </c>
      <c r="Q73" s="1" t="str">
        <f>Spaces!Q73</f>
        <v/>
      </c>
      <c r="R73" s="1" t="str">
        <f>Spaces!R73</f>
        <v/>
      </c>
      <c r="S73" s="1" t="str">
        <f>Spaces!S73</f>
        <v/>
      </c>
      <c r="T73" s="1" t="str">
        <f>Spaces!T73</f>
        <v/>
      </c>
      <c r="U73" s="1" t="str">
        <f>Spaces!U73</f>
        <v/>
      </c>
      <c r="V73" s="1" t="str">
        <f t="shared" si="1"/>
        <v>chambre</v>
      </c>
      <c r="W73" s="5" t="str">
        <f t="shared" si="2"/>
        <v>contact@colivme.com</v>
      </c>
      <c r="X73" s="5" t="str">
        <f t="shared" si="3"/>
        <v>+33(0)182886991</v>
      </c>
      <c r="Y73" s="5" t="str">
        <f t="shared" si="4"/>
        <v>meublé</v>
      </c>
      <c r="Z73" s="5" t="str">
        <f t="shared" si="5"/>
        <v>non disponible</v>
      </c>
    </row>
    <row r="74">
      <c r="A74" s="1" t="str">
        <f>Spaces!A74</f>
        <v>Colivys - Levallois-Perret</v>
      </c>
      <c r="B74" s="1" t="str">
        <f>Spaces!B74</f>
        <v>Venez vivre dans un magnifique appartement de 115m² situé au 5ème étage avec ascenseur. 
Cet appartement comprenant 5 chambres est entièrement équipé et meublé, le tout décoré et aménagé avec soin.
Le prix comprend le loyer, la provision sur charges et sur la consommation d’électricité, de chauffage, eau, internet haut débit et assurance habitation. 
Les chambres sont éligibles aux APL.
</v>
      </c>
      <c r="C74" s="1" t="str">
        <f>Spaces!C74</f>
        <v>7 RUE VICTOR HUGO</v>
      </c>
      <c r="D74" s="1" t="str">
        <f>Spaces!D74</f>
        <v>Levallois </v>
      </c>
      <c r="E74" s="1" t="str">
        <f>Spaces!E74</f>
        <v>FRANCE</v>
      </c>
      <c r="F74" s="1" t="str">
        <f>Spaces!F74</f>
        <v>92300</v>
      </c>
      <c r="G74" s="1">
        <f>Spaces!G74</f>
        <v>48.8929132</v>
      </c>
      <c r="H74" s="1">
        <f>Spaces!H74</f>
        <v>2.2996645</v>
      </c>
      <c r="I74" s="1">
        <f>Spaces!I74</f>
        <v>875</v>
      </c>
      <c r="J74" s="4" t="str">
        <f>Spaces!J74</f>
        <v>https://colivme.com/coliving/france/paris-et-petite-couronne/colivys-levallois-perret</v>
      </c>
      <c r="K74" s="1">
        <f>Spaces!K74</f>
        <v>5</v>
      </c>
      <c r="L74" s="4" t="str">
        <f>Spaces!L74</f>
        <v>https://release-images.clm-rls.ifsalpha.com/5be38ca7-03be-487f-b176-87b471fd5ec7</v>
      </c>
      <c r="M74" s="4" t="str">
        <f>Spaces!M74</f>
        <v>https://release-images.clm-rls.ifsalpha.com/85a6687c-71a7-4436-86e0-1f2af9ae7f5f</v>
      </c>
      <c r="N74" s="4" t="str">
        <f>Spaces!N74</f>
        <v>https://release-images.clm-rls.ifsalpha.com/06a98bf5-64f2-4cbd-99d7-29096dcecb3e</v>
      </c>
      <c r="O74" s="4" t="str">
        <f>Spaces!O74</f>
        <v>https://release-images.clm-rls.ifsalpha.com/f2e45489-5426-46a0-aa15-739d35b630ca</v>
      </c>
      <c r="P74" s="4" t="str">
        <f>Spaces!P74</f>
        <v>https://release-images.clm-rls.ifsalpha.com/5d2c4f4a-8a9f-444c-a411-0e963421b641</v>
      </c>
      <c r="Q74" s="1" t="str">
        <f>Spaces!Q74</f>
        <v/>
      </c>
      <c r="R74" s="1" t="str">
        <f>Spaces!R74</f>
        <v/>
      </c>
      <c r="S74" s="4" t="str">
        <f>Spaces!S74</f>
        <v>https://release-images.clm-rls.ifsalpha.com/36c619f4-04bd-45a2-bdaf-12d4878259e9</v>
      </c>
      <c r="T74" s="4" t="str">
        <f>Spaces!T74</f>
        <v>https://release-images.clm-rls.ifsalpha.com/8fc5bd00-7a35-48c4-8d9a-90fca4fce7c7</v>
      </c>
      <c r="U74" s="4" t="str">
        <f>Spaces!U74</f>
        <v>https://release-images.clm-rls.ifsalpha.com/a40749bf-25d1-4938-86b2-0aea609f5180</v>
      </c>
      <c r="V74" s="1" t="str">
        <f t="shared" si="1"/>
        <v>chambre</v>
      </c>
      <c r="W74" s="5" t="str">
        <f t="shared" si="2"/>
        <v>contact@colivme.com</v>
      </c>
      <c r="X74" s="5" t="str">
        <f t="shared" si="3"/>
        <v>+33(0)182886991</v>
      </c>
      <c r="Y74" s="5" t="str">
        <f t="shared" si="4"/>
        <v>meublé</v>
      </c>
      <c r="Z74" s="5" t="str">
        <f t="shared" si="5"/>
        <v>disponible</v>
      </c>
    </row>
    <row r="75">
      <c r="A75" s="1" t="str">
        <f>Spaces!A75</f>
        <v>Colivys - Nanterre</v>
      </c>
      <c r="B75" s="1" t="str">
        <f>Spaces!B75</f>
        <v>Magnifique appartement de 90 m² disposant d'un balcon, à deux pas du RER A et des lignes de bus.
Ce bel appartement lumineux, est situé au 2ème étage d’un immeuble de standing à coté du parc André Malraux et de commerces de proximités.
L'appartement décoré et aménagé avec soin, est entièrement équipé et meublé (lave vaisselle, machine à laver, sèche linge...).
Les chambres sont meublées avec goût et comprennent toute un bureau avec chaise de bureau, lampe de bureau, table de chevet, lit double, armoire et rangements.
Le prix comprend : le loyer, la provision sur charges, internet, l'électricité, l'assurance habitation et le chauffage.
Les chambres sont éligibles aux APL.
Possibilité de louer une place de parking en supplément.</v>
      </c>
      <c r="C75" s="1" t="str">
        <f>Spaces!C75</f>
        <v>6 rue Salvador Allende</v>
      </c>
      <c r="D75" s="1" t="str">
        <f>Spaces!D75</f>
        <v>Nanterre</v>
      </c>
      <c r="E75" s="1" t="str">
        <f>Spaces!E75</f>
        <v>France</v>
      </c>
      <c r="F75" s="1" t="str">
        <f>Spaces!F75</f>
        <v>92000</v>
      </c>
      <c r="G75" s="1">
        <f>Spaces!G75</f>
        <v>48.8961483</v>
      </c>
      <c r="H75" s="1">
        <f>Spaces!H75</f>
        <v>2.2186332</v>
      </c>
      <c r="I75" s="1" t="str">
        <f>Spaces!I75</f>
        <v/>
      </c>
      <c r="J75" s="4" t="str">
        <f>Spaces!J75</f>
        <v>https://colivme.com/coliving/france/paris-et-petite-couronne/colivys-nanterre</v>
      </c>
      <c r="K75" s="1">
        <f>Spaces!K75</f>
        <v>4</v>
      </c>
      <c r="L75" s="4" t="str">
        <f>Spaces!L75</f>
        <v>https://release-images.clm-rls.ifsalpha.com/61e27ff8-b032-4d2b-84dd-be93092d21da</v>
      </c>
      <c r="M75" s="4" t="str">
        <f>Spaces!M75</f>
        <v>https://release-images.clm-rls.ifsalpha.com/de58b209-8a28-4e02-b4b1-db76a5f4bd2c</v>
      </c>
      <c r="N75" s="4" t="str">
        <f>Spaces!N75</f>
        <v>https://release-images.clm-rls.ifsalpha.com/86a1245f-3d07-49c9-8de9-e0204f7ac40e</v>
      </c>
      <c r="O75" s="4" t="str">
        <f>Spaces!O75</f>
        <v>https://release-images.clm-rls.ifsalpha.com/1572cb7b-bbe4-4ae6-bdae-cd9a24d7614e</v>
      </c>
      <c r="P75" s="1" t="str">
        <f>Spaces!P75</f>
        <v/>
      </c>
      <c r="Q75" s="1" t="str">
        <f>Spaces!Q75</f>
        <v/>
      </c>
      <c r="R75" s="1" t="str">
        <f>Spaces!R75</f>
        <v/>
      </c>
      <c r="S75" s="4" t="str">
        <f>Spaces!S75</f>
        <v>https://release-images.clm-rls.ifsalpha.com/61358f6a-9186-4ed5-979e-147d3d5237b4</v>
      </c>
      <c r="T75" s="4" t="str">
        <f>Spaces!T75</f>
        <v>https://release-images.clm-rls.ifsalpha.com/1e583d63-25ee-4e54-bfe3-31a1c6e9709f</v>
      </c>
      <c r="U75" s="4" t="str">
        <f>Spaces!U75</f>
        <v>https://release-images.clm-rls.ifsalpha.com/41612048-93b2-4c09-9c34-176baab03027</v>
      </c>
      <c r="V75" s="1" t="str">
        <f t="shared" si="1"/>
        <v>chambre</v>
      </c>
      <c r="W75" s="5" t="str">
        <f t="shared" si="2"/>
        <v>contact@colivme.com</v>
      </c>
      <c r="X75" s="5" t="str">
        <f t="shared" si="3"/>
        <v>+33(0)182886991</v>
      </c>
      <c r="Y75" s="5" t="str">
        <f t="shared" si="4"/>
        <v>meublé</v>
      </c>
      <c r="Z75" s="5" t="str">
        <f t="shared" si="5"/>
        <v>non disponible</v>
      </c>
    </row>
    <row r="76">
      <c r="A76" s="1" t="str">
        <f>Spaces!A76</f>
        <v>Colivys - Rueil-Malmaison</v>
      </c>
      <c r="B76" s="1" t="str">
        <f>Spaces!B76</f>
        <v>Magnifique appartement de 116 m² disposant d'un balcon, à deux pas du RER A et des lignes de bus.
Ce bel appartement lumineux, est situé au 1er étage d’un immeuble de standing. Il bénéficie d'une situation géographique idéal avec tous les commerces de proximité juste au pied de l'immeuble. 
L'appartement décoré et aménagé avec soin, est entièrement équipé et meublé (lave vaisselle, machine à laver, sèche linge...).
Les chambres sont meublées avec goût et comprennent toute un bureau avec chaise de bureau, lampe de bureau, table de chevet, lit double, armoire et rangements.
Le prix comprend : le loyer, la provision sur charges, internet, l'électricité, l'assurance habitation et le chauffage. 
Les chambres sont éligibles aux APL. 
Possibilité de louer une place de parking en supplément.</v>
      </c>
      <c r="C76" s="1" t="str">
        <f>Spaces!C76</f>
        <v>Avenue Alsace-Lorraine</v>
      </c>
      <c r="D76" s="1" t="str">
        <f>Spaces!D76</f>
        <v>Rueil-Malmaison</v>
      </c>
      <c r="E76" s="1" t="str">
        <f>Spaces!E76</f>
        <v>France</v>
      </c>
      <c r="F76" s="1" t="str">
        <f>Spaces!F76</f>
        <v>92500</v>
      </c>
      <c r="G76" s="1">
        <f>Spaces!G76</f>
        <v>48.8864036</v>
      </c>
      <c r="H76" s="1">
        <f>Spaces!H76</f>
        <v>2.1727155</v>
      </c>
      <c r="I76" s="1" t="str">
        <f>Spaces!I76</f>
        <v/>
      </c>
      <c r="J76" s="4" t="str">
        <f>Spaces!J76</f>
        <v>https://colivme.com/coliving/france/paris-et-petite-couronne/colivys-rueil-malmaison</v>
      </c>
      <c r="K76" s="1">
        <f>Spaces!K76</f>
        <v>5</v>
      </c>
      <c r="L76" s="4" t="str">
        <f>Spaces!L76</f>
        <v>https://release-images.clm-rls.ifsalpha.com/2b525c2f-b255-4e57-82d8-d029fbe0c828</v>
      </c>
      <c r="M76" s="4" t="str">
        <f>Spaces!M76</f>
        <v>https://release-images.clm-rls.ifsalpha.com/58b53cdf-ffb1-4ba2-84b4-1d3e46bb2a94</v>
      </c>
      <c r="N76" s="4" t="str">
        <f>Spaces!N76</f>
        <v>https://release-images.clm-rls.ifsalpha.com/637f3f0b-d19c-44cc-8258-3aad51eac9e2</v>
      </c>
      <c r="O76" s="4" t="str">
        <f>Spaces!O76</f>
        <v>https://release-images.clm-rls.ifsalpha.com/5c5b4a2b-68f5-4ea2-9d00-f12bc24f3bf3</v>
      </c>
      <c r="P76" s="4" t="str">
        <f>Spaces!P76</f>
        <v>https://release-images.clm-rls.ifsalpha.com/597cf18c-1267-4ae9-8242-a51c5783e2bf</v>
      </c>
      <c r="Q76" s="1" t="str">
        <f>Spaces!Q76</f>
        <v/>
      </c>
      <c r="R76" s="1" t="str">
        <f>Spaces!R76</f>
        <v/>
      </c>
      <c r="S76" s="4" t="str">
        <f>Spaces!S76</f>
        <v>https://release-images.clm-rls.ifsalpha.com/187bb06e-cae4-47dd-aa42-4eb6eadd8d9d</v>
      </c>
      <c r="T76" s="4" t="str">
        <f>Spaces!T76</f>
        <v>https://release-images.clm-rls.ifsalpha.com/330f8cb1-9588-4336-b8c9-7bb71306af06</v>
      </c>
      <c r="U76" s="4" t="str">
        <f>Spaces!U76</f>
        <v>https://release-images.clm-rls.ifsalpha.com/68e67b80-0796-4801-ae66-96b687799914</v>
      </c>
      <c r="V76" s="1" t="str">
        <f t="shared" si="1"/>
        <v>chambre</v>
      </c>
      <c r="W76" s="5" t="str">
        <f t="shared" si="2"/>
        <v>contact@colivme.com</v>
      </c>
      <c r="X76" s="5" t="str">
        <f t="shared" si="3"/>
        <v>+33(0)182886991</v>
      </c>
      <c r="Y76" s="5" t="str">
        <f t="shared" si="4"/>
        <v>meublé</v>
      </c>
      <c r="Z76" s="5" t="str">
        <f t="shared" si="5"/>
        <v>non disponible</v>
      </c>
    </row>
    <row r="77">
      <c r="A77" s="1" t="str">
        <f>Spaces!A77</f>
        <v>Colonies - Cristol</v>
      </c>
      <c r="B77" s="1" t="str">
        <f>Spaces!B77</f>
        <v>Cristol est la maison parfaite pour vivre et partager votre quotidien. Situé aux portes de Paris, porte à porte vous êtes à 25 minutes du centre de Paris ; situé dans un quartier calme, cette maison deviendra votre havre de paix après une journée chargée. Nous proposons 11 studios et leurs espaces communs qui combinent fonctionnalité, confort, design et une communauté vibrante.
Se détendre dans le jardin de 400 m carré ou dans le salon cosy, travailler sur la table de la salle à manger en plein soleil, ou tout simplement lire un livre au calme dans votre chambre: voilà quelques exemples de ce que peut être votre vie ici.
Plus de 400m carré de jardin.
Une buanderie.
Une cuisine et un salon spacieux partagés avec la communauté.
Ménage hebdomadaire des espaces communs.</v>
      </c>
      <c r="C77" s="1" t="str">
        <f>Spaces!C77</f>
        <v>9 rue de Mayenne</v>
      </c>
      <c r="D77" s="1" t="str">
        <f>Spaces!D77</f>
        <v>Créteil</v>
      </c>
      <c r="E77" s="1" t="str">
        <f>Spaces!E77</f>
        <v>France</v>
      </c>
      <c r="F77" s="1" t="str">
        <f>Spaces!F77</f>
        <v>94000</v>
      </c>
      <c r="G77" s="1">
        <f>Spaces!G77</f>
        <v>48.8062976</v>
      </c>
      <c r="H77" s="1">
        <f>Spaces!H77</f>
        <v>2.4632071</v>
      </c>
      <c r="I77" s="1">
        <f>Spaces!I77</f>
        <v>850</v>
      </c>
      <c r="J77" s="4" t="str">
        <f>Spaces!J77</f>
        <v>https://colivme.com/coliving/france/paris-et-petite-couronne/colonies-cristol</v>
      </c>
      <c r="K77" s="1">
        <f>Spaces!K77</f>
        <v>11</v>
      </c>
      <c r="L77" s="4" t="str">
        <f>Spaces!L77</f>
        <v>https://release-images.clm-rls.ifsalpha.com/5c572c63-baf3-4867-93f7-2789a461f0d9</v>
      </c>
      <c r="M77" s="4" t="str">
        <f>Spaces!M77</f>
        <v>https://release-images.clm-rls.ifsalpha.com/d0f34f41-c0b7-43b1-ad8a-365c2d375916</v>
      </c>
      <c r="N77" s="4" t="str">
        <f>Spaces!N77</f>
        <v>https://release-images.clm-rls.ifsalpha.com/edc57b2d-5c71-4f64-910b-8f1004c18445</v>
      </c>
      <c r="O77" s="4" t="str">
        <f>Spaces!O77</f>
        <v>https://release-images.clm-rls.ifsalpha.com/5e232f05-82fd-47f0-bfa3-35ade3f52076</v>
      </c>
      <c r="P77" s="1" t="str">
        <f>Spaces!P77</f>
        <v/>
      </c>
      <c r="Q77" s="1" t="str">
        <f>Spaces!Q77</f>
        <v/>
      </c>
      <c r="R77" s="1" t="str">
        <f>Spaces!R77</f>
        <v/>
      </c>
      <c r="S77" s="1" t="str">
        <f>Spaces!S77</f>
        <v/>
      </c>
      <c r="T77" s="1" t="str">
        <f>Spaces!T77</f>
        <v/>
      </c>
      <c r="U77" s="1" t="str">
        <f>Spaces!U77</f>
        <v/>
      </c>
      <c r="V77" s="1" t="str">
        <f t="shared" si="1"/>
        <v>chambre</v>
      </c>
      <c r="W77" s="5" t="str">
        <f t="shared" si="2"/>
        <v>contact@colivme.com</v>
      </c>
      <c r="X77" s="5" t="str">
        <f t="shared" si="3"/>
        <v>+33(0)182886991</v>
      </c>
      <c r="Y77" s="5" t="str">
        <f t="shared" si="4"/>
        <v>meublé</v>
      </c>
      <c r="Z77" s="5" t="str">
        <f t="shared" si="5"/>
        <v>disponible</v>
      </c>
    </row>
    <row r="78">
      <c r="A78" s="1" t="str">
        <f>Spaces!A78</f>
        <v>COLONIES - GUSTAVE</v>
      </c>
      <c r="B78" s="1" t="str">
        <f>Spaces!B78</f>
        <v>Gustave est l'endroit parfait pour vivre et partager votre quotidien. Situé aux portes de Paris, porte à porte vous êtes à 15 minutes du centre de Paris ; situé dans un quartier calme, cette maison deviendra votre havre de paix après une journée chargée. Nous proposons 14 studios et leurs espaces communs qui combinent fonctionnalité, confort, design et une communauté vibrante.
Se détendre dans le jardin ou dans le salon cosy, travailler sur la table de la salle à manger en plein soleil, ou tout simplement lire un livre au calme dans votre chambre: voilà quelques exemples de ce que peut être votre vie ici.
Un espace extérieur.
Une salle de sport.
Une buanderie.
Une salle TV.
Une cuisine et un salon spacieux partagés avec la communauté.
Ménage hebdomadaire des espaces communs.</v>
      </c>
      <c r="C78" s="1" t="str">
        <f>Spaces!C78</f>
        <v>74 rue Henri Barbusse</v>
      </c>
      <c r="D78" s="1" t="str">
        <f>Spaces!D78</f>
        <v>Villejuif</v>
      </c>
      <c r="E78" s="1" t="str">
        <f>Spaces!E78</f>
        <v>France</v>
      </c>
      <c r="F78" s="1" t="str">
        <f>Spaces!F78</f>
        <v>94800 </v>
      </c>
      <c r="G78" s="1">
        <f>Spaces!G78</f>
        <v>48.8042101</v>
      </c>
      <c r="H78" s="1">
        <f>Spaces!H78</f>
        <v>2.3685845</v>
      </c>
      <c r="I78" s="1">
        <f>Spaces!I78</f>
        <v>890</v>
      </c>
      <c r="J78" s="4" t="str">
        <f>Spaces!J78</f>
        <v>https://colivme.com/coliving/france/paris-et-petite-couronne/colonies-gustave</v>
      </c>
      <c r="K78" s="1">
        <f>Spaces!K78</f>
        <v>14</v>
      </c>
      <c r="L78" s="4" t="str">
        <f>Spaces!L78</f>
        <v>https://release-images.clm-rls.ifsalpha.com/121d81f2-1355-4f1e-a425-cd9682690438</v>
      </c>
      <c r="M78" s="4" t="str">
        <f>Spaces!M78</f>
        <v>https://release-images.clm-rls.ifsalpha.com/2648601f-eee5-454e-9fc7-bdbc760cc016</v>
      </c>
      <c r="N78" s="4" t="str">
        <f>Spaces!N78</f>
        <v>https://release-images.clm-rls.ifsalpha.com/fc887a21-0971-4c49-9257-c5a3c34f015e</v>
      </c>
      <c r="O78" s="4" t="str">
        <f>Spaces!O78</f>
        <v>https://release-images.clm-rls.ifsalpha.com/7320ceb5-8b4c-453b-8e35-b6d47298ebf5</v>
      </c>
      <c r="P78" s="1" t="str">
        <f>Spaces!P78</f>
        <v/>
      </c>
      <c r="Q78" s="1" t="str">
        <f>Spaces!Q78</f>
        <v/>
      </c>
      <c r="R78" s="1" t="str">
        <f>Spaces!R78</f>
        <v/>
      </c>
      <c r="S78" s="4" t="str">
        <f>Spaces!S78</f>
        <v>https://release-images.clm-rls.ifsalpha.com/75da5356-5df1-4851-897a-e9742d66c600</v>
      </c>
      <c r="T78" s="4" t="str">
        <f>Spaces!T78</f>
        <v>https://release-images.clm-rls.ifsalpha.com/0f372ca8-6c42-4a8a-bb52-b303b402ea48</v>
      </c>
      <c r="U78" s="1" t="str">
        <f>Spaces!U78</f>
        <v/>
      </c>
      <c r="V78" s="1" t="str">
        <f t="shared" si="1"/>
        <v>chambre</v>
      </c>
      <c r="W78" s="5" t="str">
        <f t="shared" si="2"/>
        <v>contact@colivme.com</v>
      </c>
      <c r="X78" s="5" t="str">
        <f t="shared" si="3"/>
        <v>+33(0)182886991</v>
      </c>
      <c r="Y78" s="5" t="str">
        <f t="shared" si="4"/>
        <v>meublé</v>
      </c>
      <c r="Z78" s="5" t="str">
        <f t="shared" si="5"/>
        <v>disponible</v>
      </c>
    </row>
    <row r="79">
      <c r="A79" s="1" t="str">
        <f>Spaces!A79</f>
        <v>Colonies - Lazare</v>
      </c>
      <c r="B79" s="1" t="str">
        <f>Spaces!B79</f>
        <v>Préparer un barbecue sur la terrasse, se détendre dans le salon, travailler sur la table à manger baignée de soleil, regarder sa série préférée dans la salle de projection, ou simplement lire un bon livre dans sa chambre… La vie est douce chez Colonies.</v>
      </c>
      <c r="C79" s="1" t="str">
        <f>Spaces!C79</f>
        <v>rue Hoche</v>
      </c>
      <c r="D79" s="1" t="str">
        <f>Spaces!D79</f>
        <v>Paris</v>
      </c>
      <c r="E79" s="1" t="str">
        <f>Spaces!E79</f>
        <v>France</v>
      </c>
      <c r="F79" s="1" t="str">
        <f>Spaces!F79</f>
        <v>75020</v>
      </c>
      <c r="G79" s="1">
        <f>Spaces!G79</f>
        <v>48.8700639</v>
      </c>
      <c r="H79" s="1">
        <f>Spaces!H79</f>
        <v>2.4151679</v>
      </c>
      <c r="I79" s="1">
        <f>Spaces!I79</f>
        <v>1250</v>
      </c>
      <c r="J79" s="4" t="str">
        <f>Spaces!J79</f>
        <v>https://colivme.com/coliving/france/paris-et-petite-couronne/colonies-lazare</v>
      </c>
      <c r="K79" s="1">
        <f>Spaces!K79</f>
        <v>7</v>
      </c>
      <c r="L79" s="4" t="str">
        <f>Spaces!L79</f>
        <v>https://release-images.clm-rls.ifsalpha.com/252db8c9-b646-439f-95e6-358f8a9dcb55</v>
      </c>
      <c r="M79" s="4" t="str">
        <f>Spaces!M79</f>
        <v>https://release-images.clm-rls.ifsalpha.com/55e0ed4a-eee4-4616-b6c1-388684def7dd</v>
      </c>
      <c r="N79" s="4" t="str">
        <f>Spaces!N79</f>
        <v>https://release-images.clm-rls.ifsalpha.com/231539b5-4e33-498f-a329-e2fe6331db14</v>
      </c>
      <c r="O79" s="4" t="str">
        <f>Spaces!O79</f>
        <v>https://release-images.clm-rls.ifsalpha.com/3a7b5fed-5d8c-4a31-acf0-974aefe680ce</v>
      </c>
      <c r="P79" s="4" t="str">
        <f>Spaces!P79</f>
        <v>https://release-images.clm-rls.ifsalpha.com/0076ff3e-b222-495e-890f-bbdf5d64d83b</v>
      </c>
      <c r="Q79" s="1" t="str">
        <f>Spaces!Q79</f>
        <v/>
      </c>
      <c r="R79" s="1" t="str">
        <f>Spaces!R79</f>
        <v/>
      </c>
      <c r="S79" s="1" t="str">
        <f>Spaces!S79</f>
        <v/>
      </c>
      <c r="T79" s="1" t="str">
        <f>Spaces!T79</f>
        <v/>
      </c>
      <c r="U79" s="1" t="str">
        <f>Spaces!U79</f>
        <v/>
      </c>
      <c r="V79" s="1" t="str">
        <f t="shared" si="1"/>
        <v>chambre</v>
      </c>
      <c r="W79" s="5" t="str">
        <f t="shared" si="2"/>
        <v>contact@colivme.com</v>
      </c>
      <c r="X79" s="5" t="str">
        <f t="shared" si="3"/>
        <v>+33(0)182886991</v>
      </c>
      <c r="Y79" s="5" t="str">
        <f t="shared" si="4"/>
        <v>meublé</v>
      </c>
      <c r="Z79" s="5" t="str">
        <f t="shared" si="5"/>
        <v>disponible</v>
      </c>
    </row>
    <row r="80">
      <c r="A80" s="1" t="str">
        <f>Spaces!A80</f>
        <v>Colonies - Nova</v>
      </c>
      <c r="B80" s="1" t="str">
        <f>Spaces!B80</f>
        <v>Une ambiance paisible dans une maison familiale entièrement rénovée, à un jet de pierre de Paris ? Vous êtes à Nova. Douze studios privatifs et deux espaces communs sur trois étages, le tout alliant fonctionnalité, confort et design. Vous vous sentirez chez vous dès que vous en aurez franchi la porte.
Préparer un barbecue sur la terrasse, se détendre dans le salon, travailler sur la table à manger baignée de soleil, regarder sa série préférée dans la salle de projection, ou simplement lire un bon livre dans sa chambre… La vie est douce chez Colonies.</v>
      </c>
      <c r="C80" s="1" t="str">
        <f>Spaces!C80</f>
        <v>Avenue de l'Etoile</v>
      </c>
      <c r="D80" s="1" t="str">
        <f>Spaces!D80</f>
        <v>Noisy-le-Grand</v>
      </c>
      <c r="E80" s="1" t="str">
        <f>Spaces!E80</f>
        <v>France</v>
      </c>
      <c r="F80" s="1" t="str">
        <f>Spaces!F80</f>
        <v>93160</v>
      </c>
      <c r="G80" s="1">
        <f>Spaces!G80</f>
        <v>48.8304392</v>
      </c>
      <c r="H80" s="1">
        <f>Spaces!H80</f>
        <v>2.5691736</v>
      </c>
      <c r="I80" s="1">
        <f>Spaces!I80</f>
        <v>920</v>
      </c>
      <c r="J80" s="4" t="str">
        <f>Spaces!J80</f>
        <v>https://colivme.com/coliving/france/paris-et-petite-couronne/colonies-nova</v>
      </c>
      <c r="K80" s="1">
        <f>Spaces!K80</f>
        <v>12</v>
      </c>
      <c r="L80" s="4" t="str">
        <f>Spaces!L80</f>
        <v>https://release-images.clm-rls.ifsalpha.com/5db502fa-1ee5-43de-94a6-51d864140016</v>
      </c>
      <c r="M80" s="4" t="str">
        <f>Spaces!M80</f>
        <v>https://release-images.clm-rls.ifsalpha.com/ae8b352d-de19-4a49-bd28-020f02d2b470</v>
      </c>
      <c r="N80" s="4" t="str">
        <f>Spaces!N80</f>
        <v>https://release-images.clm-rls.ifsalpha.com/8473f3b5-2800-486d-921f-a4cd89a3f7f9</v>
      </c>
      <c r="O80" s="4" t="str">
        <f>Spaces!O80</f>
        <v>https://release-images.clm-rls.ifsalpha.com/69029cb1-98bd-4a0b-b4c5-85f7548cb5c5</v>
      </c>
      <c r="P80" s="4" t="str">
        <f>Spaces!P80</f>
        <v>https://release-images.clm-rls.ifsalpha.com/938b1e23-127a-46f5-ac1c-6e55c87d579c</v>
      </c>
      <c r="Q80" s="1" t="str">
        <f>Spaces!Q80</f>
        <v/>
      </c>
      <c r="R80" s="1" t="str">
        <f>Spaces!R80</f>
        <v/>
      </c>
      <c r="S80" s="1" t="str">
        <f>Spaces!S80</f>
        <v/>
      </c>
      <c r="T80" s="1" t="str">
        <f>Spaces!T80</f>
        <v/>
      </c>
      <c r="U80" s="1" t="str">
        <f>Spaces!U80</f>
        <v/>
      </c>
      <c r="V80" s="1" t="str">
        <f t="shared" si="1"/>
        <v>chambre</v>
      </c>
      <c r="W80" s="5" t="str">
        <f t="shared" si="2"/>
        <v>contact@colivme.com</v>
      </c>
      <c r="X80" s="5" t="str">
        <f t="shared" si="3"/>
        <v>+33(0)182886991</v>
      </c>
      <c r="Y80" s="5" t="str">
        <f t="shared" si="4"/>
        <v>meublé</v>
      </c>
      <c r="Z80" s="5" t="str">
        <f t="shared" si="5"/>
        <v>disponible</v>
      </c>
    </row>
    <row r="81">
      <c r="A81" s="1" t="str">
        <f>Spaces!A81</f>
        <v>Goclands Puteaux</v>
      </c>
      <c r="B81" s="1" t="str">
        <f>Spaces!B81</f>
        <v>Bienvenue à Goclands, l'espace de Coliving &amp;  de Coworking situé à juste 5min à pied de La Défense. Cette espace est un 3 pièces construit avec un jardin. Vous trouverez une chambre privative, une chambre partagée et des espaces communs comme la cuisine, le salon ou la salle de bain.</v>
      </c>
      <c r="C81" s="1" t="str">
        <f>Spaces!C81</f>
        <v>59 Rue Sadi Carnot</v>
      </c>
      <c r="D81" s="1" t="str">
        <f>Spaces!D81</f>
        <v>Puteaux</v>
      </c>
      <c r="E81" s="1" t="str">
        <f>Spaces!E81</f>
        <v>France</v>
      </c>
      <c r="F81" s="1" t="str">
        <f>Spaces!F81</f>
        <v>92800</v>
      </c>
      <c r="G81" s="1">
        <f>Spaces!G81</f>
        <v>48.8865864</v>
      </c>
      <c r="H81" s="1">
        <f>Spaces!H81</f>
        <v>2.2376363</v>
      </c>
      <c r="I81" s="1">
        <f>Spaces!I81</f>
        <v>765</v>
      </c>
      <c r="J81" s="4" t="str">
        <f>Spaces!J81</f>
        <v>https://colivme.com/coliving/france/paris-et-petite-couronne/goclands-puteaux</v>
      </c>
      <c r="K81" s="1">
        <f>Spaces!K81</f>
        <v>2</v>
      </c>
      <c r="L81" s="4" t="str">
        <f>Spaces!L81</f>
        <v>https://release-images.clm-rls.ifsalpha.com/ad76f05f-bd34-4d78-b252-ac9b72d6917e</v>
      </c>
      <c r="M81" s="4" t="str">
        <f>Spaces!M81</f>
        <v>https://release-images.clm-rls.ifsalpha.com/b3043bd8-8d78-4656-9a47-b0e142071963</v>
      </c>
      <c r="N81" s="4" t="str">
        <f>Spaces!N81</f>
        <v>https://release-images.clm-rls.ifsalpha.com/9819f361-9249-4cfd-bf5f-464beed0ea97</v>
      </c>
      <c r="O81" s="4" t="str">
        <f>Spaces!O81</f>
        <v>https://release-images.clm-rls.ifsalpha.com/d122c9b9-2cd3-4c2e-8c4e-386ad5c7a72b</v>
      </c>
      <c r="P81" s="4" t="str">
        <f>Spaces!P81</f>
        <v>https://release-images.clm-rls.ifsalpha.com/5c5e6cc7-4c98-4ede-a320-2e2fb81c3d52</v>
      </c>
      <c r="Q81" s="1" t="str">
        <f>Spaces!Q81</f>
        <v/>
      </c>
      <c r="R81" s="1" t="str">
        <f>Spaces!R81</f>
        <v/>
      </c>
      <c r="S81" s="1" t="str">
        <f>Spaces!S81</f>
        <v/>
      </c>
      <c r="T81" s="1" t="str">
        <f>Spaces!T81</f>
        <v/>
      </c>
      <c r="U81" s="1" t="str">
        <f>Spaces!U81</f>
        <v/>
      </c>
      <c r="V81" s="1" t="str">
        <f t="shared" si="1"/>
        <v>chambre</v>
      </c>
      <c r="W81" s="5" t="str">
        <f t="shared" si="2"/>
        <v>contact@colivme.com</v>
      </c>
      <c r="X81" s="5" t="str">
        <f t="shared" si="3"/>
        <v>+33(0)182886991</v>
      </c>
      <c r="Y81" s="5" t="str">
        <f t="shared" si="4"/>
        <v>meublé</v>
      </c>
      <c r="Z81" s="5" t="str">
        <f t="shared" si="5"/>
        <v>disponible</v>
      </c>
    </row>
    <row r="82">
      <c r="A82" s="1" t="str">
        <f>Spaces!A82</f>
        <v>Hackerhouse Marais </v>
      </c>
      <c r="B82" s="1" t="str">
        <f>Spaces!B82</f>
        <v>HackerHouse est plus qu'un simple logement. C'est une opportunité unique de lancer votre start-up en phase de démarrage, de réseauter avec des gens intelligents ou de nager dans l'éco-système French Startup.
Nous proposons un espace fonctionnel conçu, une expérience de vie en communauté et des services.
</v>
      </c>
      <c r="C82" s="1" t="str">
        <f>Spaces!C82</f>
        <v>134 rue du temple</v>
      </c>
      <c r="D82" s="1" t="str">
        <f>Spaces!D82</f>
        <v>Paris</v>
      </c>
      <c r="E82" s="1" t="str">
        <f>Spaces!E82</f>
        <v>France </v>
      </c>
      <c r="F82" s="1" t="str">
        <f>Spaces!F82</f>
        <v>75003</v>
      </c>
      <c r="G82" s="1">
        <f>Spaces!G82</f>
        <v>48.8635838</v>
      </c>
      <c r="H82" s="1">
        <f>Spaces!H82</f>
        <v>2.3586314</v>
      </c>
      <c r="I82" s="1" t="str">
        <f>Spaces!I82</f>
        <v/>
      </c>
      <c r="J82" s="4" t="str">
        <f>Spaces!J82</f>
        <v>https://colivme.com/coliving/france/paris-et-petite-couronne/hackerhouse-marais</v>
      </c>
      <c r="K82" s="1">
        <f>Spaces!K82</f>
        <v>7</v>
      </c>
      <c r="L82" s="4" t="str">
        <f>Spaces!L82</f>
        <v>https://release-images.clm-rls.ifsalpha.com/fe05a449-cfa5-4db1-bceb-7fb633bf2b0a</v>
      </c>
      <c r="M82" s="4" t="str">
        <f>Spaces!M82</f>
        <v>https://release-images.clm-rls.ifsalpha.com/a16a9849-eac2-4417-a9d7-5f6470fdf243</v>
      </c>
      <c r="N82" s="4" t="str">
        <f>Spaces!N82</f>
        <v>https://release-images.clm-rls.ifsalpha.com/48e04784-69e1-4dd5-8112-1b2696ee845c</v>
      </c>
      <c r="O82" s="1" t="str">
        <f>Spaces!O82</f>
        <v/>
      </c>
      <c r="P82" s="1" t="str">
        <f>Spaces!P82</f>
        <v/>
      </c>
      <c r="Q82" s="1" t="str">
        <f>Spaces!Q82</f>
        <v/>
      </c>
      <c r="R82" s="1" t="str">
        <f>Spaces!R82</f>
        <v/>
      </c>
      <c r="S82" s="4" t="str">
        <f>Spaces!S82</f>
        <v>https://release-images.clm-rls.ifsalpha.com/2a5c1ca7-f86e-4801-a8e7-acfd7a154c7e</v>
      </c>
      <c r="T82" s="1" t="str">
        <f>Spaces!T82</f>
        <v/>
      </c>
      <c r="U82" s="1" t="str">
        <f>Spaces!U82</f>
        <v/>
      </c>
      <c r="V82" s="1" t="str">
        <f t="shared" si="1"/>
        <v>chambre</v>
      </c>
      <c r="W82" s="5" t="str">
        <f t="shared" si="2"/>
        <v>contact@colivme.com</v>
      </c>
      <c r="X82" s="5" t="str">
        <f t="shared" si="3"/>
        <v>+33(0)182886991</v>
      </c>
      <c r="Y82" s="5" t="str">
        <f t="shared" si="4"/>
        <v>meublé</v>
      </c>
      <c r="Z82" s="5" t="str">
        <f t="shared" si="5"/>
        <v>non disponible</v>
      </c>
    </row>
    <row r="83">
      <c r="A83" s="1" t="str">
        <f>Spaces!A83</f>
        <v>Jouffroy</v>
      </c>
      <c r="B83" s="1" t="str">
        <f>Spaces!B83</f>
        <v>Cette maison possède des caractéristiques très uniques, caractéristiques des anciennes propriétés françaises. En français, on l’appellerait «le charme de l’ancien» ... Une incroyable cheminée en bois sculpté (non utilisée), un espace de vie qui abrite une vieille fontaine excentrique fonctionnant comme un évier et d'autres caractéristiques qui font de cette maison un lieu de vie indéniablement spécial. 
</v>
      </c>
      <c r="C83" s="1" t="str">
        <f>Spaces!C83</f>
        <v>69 Rue Jouffroy d'Abbans</v>
      </c>
      <c r="D83" s="1" t="str">
        <f>Spaces!D83</f>
        <v>Paris</v>
      </c>
      <c r="E83" s="1" t="str">
        <f>Spaces!E83</f>
        <v>France</v>
      </c>
      <c r="F83" s="1" t="str">
        <f>Spaces!F83</f>
        <v>75017</v>
      </c>
      <c r="G83" s="1">
        <f>Spaces!G83</f>
        <v>48.8840372</v>
      </c>
      <c r="H83" s="1">
        <f>Spaces!H83</f>
        <v>2.3053953</v>
      </c>
      <c r="I83" s="1">
        <f>Spaces!I83</f>
        <v>1200</v>
      </c>
      <c r="J83" s="4" t="str">
        <f>Spaces!J83</f>
        <v>https://colivme.com/coliving/france/paris-et-petite-couronne/jouffroy</v>
      </c>
      <c r="K83" s="1">
        <f>Spaces!K83</f>
        <v>5</v>
      </c>
      <c r="L83" s="4" t="str">
        <f>Spaces!L83</f>
        <v>https://release-images.clm-rls.ifsalpha.com/a7a8804f-e1b6-4794-87c5-c21f382b85a2</v>
      </c>
      <c r="M83" s="4" t="str">
        <f>Spaces!M83</f>
        <v>https://release-images.clm-rls.ifsalpha.com/526a07fd-91da-43e4-96ca-ceff691db199</v>
      </c>
      <c r="N83" s="4" t="str">
        <f>Spaces!N83</f>
        <v>https://release-images.clm-rls.ifsalpha.com/0201062e-90df-4eb3-b084-eb36dc9464a5</v>
      </c>
      <c r="O83" s="4" t="str">
        <f>Spaces!O83</f>
        <v>https://release-images.clm-rls.ifsalpha.com/de64ad1e-fcb0-4149-aa87-869beb390434</v>
      </c>
      <c r="P83" s="4" t="str">
        <f>Spaces!P83</f>
        <v>https://release-images.clm-rls.ifsalpha.com/a6772b29-2744-43c4-8ad6-2d603d8a52ce</v>
      </c>
      <c r="Q83" s="4" t="str">
        <f>Spaces!Q83</f>
        <v>https://release-images.clm-rls.ifsalpha.com/5084c6c9-dda0-4906-be7d-f565c252bb4f</v>
      </c>
      <c r="R83" s="4" t="str">
        <f>Spaces!R83</f>
        <v>https://release-images.clm-rls.ifsalpha.com/9a0c7431-0c89-407a-a9a5-62f5713656d4</v>
      </c>
      <c r="S83" s="1" t="str">
        <f>Spaces!S83</f>
        <v/>
      </c>
      <c r="T83" s="1" t="str">
        <f>Spaces!T83</f>
        <v/>
      </c>
      <c r="U83" s="1" t="str">
        <f>Spaces!U83</f>
        <v/>
      </c>
      <c r="V83" s="1" t="str">
        <f t="shared" si="1"/>
        <v>chambre</v>
      </c>
      <c r="W83" s="5" t="str">
        <f t="shared" si="2"/>
        <v>contact@colivme.com</v>
      </c>
      <c r="X83" s="5" t="str">
        <f t="shared" si="3"/>
        <v>+33(0)182886991</v>
      </c>
      <c r="Y83" s="5" t="str">
        <f t="shared" si="4"/>
        <v>meublé</v>
      </c>
      <c r="Z83" s="5" t="str">
        <f t="shared" si="5"/>
        <v>disponible</v>
      </c>
    </row>
    <row r="84">
      <c r="A84" s="1" t="str">
        <f>Spaces!A84</f>
        <v>Kley - Paris Gentilly </v>
      </c>
      <c r="B84" s="1" t="str">
        <f>Spaces!B84</f>
        <v>La résidence Kley Gentilly présente un design « Kley for planet », un environnement écoresponsable basé sur le green !  Les lieux de vie variés et innovants offrent une expérience propice au travail, aux rencontres et aux échanges. Petit écrain de verdure en plein milieu urbain, vous serez conquit pas ce petit cocon. Venez Vivre la happy performance !</v>
      </c>
      <c r="C84" s="1" t="str">
        <f>Spaces!C84</f>
        <v>14 avenue raspail</v>
      </c>
      <c r="D84" s="1" t="str">
        <f>Spaces!D84</f>
        <v>Gentilly</v>
      </c>
      <c r="E84" s="1" t="str">
        <f>Spaces!E84</f>
        <v>France</v>
      </c>
      <c r="F84" s="1" t="str">
        <f>Spaces!F84</f>
        <v>94250</v>
      </c>
      <c r="G84" s="1">
        <f>Spaces!G84</f>
        <v>48.8154499</v>
      </c>
      <c r="H84" s="1">
        <f>Spaces!H84</f>
        <v>2.3529761</v>
      </c>
      <c r="I84" s="1" t="str">
        <f>Spaces!I84</f>
        <v/>
      </c>
      <c r="J84" s="4" t="str">
        <f>Spaces!J84</f>
        <v>https://colivme.com/coliving/france/paris-et-petite-couronne/kley-paris-gentilly</v>
      </c>
      <c r="K84" s="1">
        <f>Spaces!K84</f>
        <v>32</v>
      </c>
      <c r="L84" s="4" t="str">
        <f>Spaces!L84</f>
        <v>https://release-images.clm-rls.ifsalpha.com/4aff47e4-b4f7-497e-bbb2-4d0195718800</v>
      </c>
      <c r="M84" s="4" t="str">
        <f>Spaces!M84</f>
        <v>https://release-images.clm-rls.ifsalpha.com/93cac20f-267d-485c-9356-a797659924fe</v>
      </c>
      <c r="N84" s="4" t="str">
        <f>Spaces!N84</f>
        <v>https://release-images.clm-rls.ifsalpha.com/ec0240bb-581e-4dbb-b11e-3758356a72c8</v>
      </c>
      <c r="O84" s="4" t="str">
        <f>Spaces!O84</f>
        <v>https://release-images.clm-rls.ifsalpha.com/85990a94-347d-4c66-ad6a-3929d5699acc</v>
      </c>
      <c r="P84" s="4" t="str">
        <f>Spaces!P84</f>
        <v>https://release-images.clm-rls.ifsalpha.com/71f9749c-d528-44e0-ba42-1a7da4aa2f8d</v>
      </c>
      <c r="Q84" s="4" t="str">
        <f>Spaces!Q84</f>
        <v>https://release-images.clm-rls.ifsalpha.com/4e3e3d61-dc63-4e43-bb27-2befa930e23b</v>
      </c>
      <c r="R84" s="4" t="str">
        <f>Spaces!R84</f>
        <v>https://release-images.clm-rls.ifsalpha.com/9e9a1ffc-14cc-480f-8357-89b3df03b7d8</v>
      </c>
      <c r="S84" s="4" t="str">
        <f>Spaces!S84</f>
        <v>https://release-images.clm-rls.ifsalpha.com/ac0c43cf-af2b-47c7-b2aa-7e2d6f22d68c</v>
      </c>
      <c r="T84" s="4" t="str">
        <f>Spaces!T84</f>
        <v>https://release-images.clm-rls.ifsalpha.com/9b1becbc-0eaa-4a3c-b8d8-e58d67f9232f</v>
      </c>
      <c r="U84" s="4" t="str">
        <f>Spaces!U84</f>
        <v>https://release-images.clm-rls.ifsalpha.com/70e765f8-abb3-4ef4-b24d-59e7455f64f9</v>
      </c>
      <c r="V84" s="1" t="str">
        <f t="shared" si="1"/>
        <v>chambre</v>
      </c>
      <c r="W84" s="5" t="str">
        <f t="shared" si="2"/>
        <v>contact@colivme.com</v>
      </c>
      <c r="X84" s="5" t="str">
        <f t="shared" si="3"/>
        <v>+33(0)182886991</v>
      </c>
      <c r="Y84" s="5" t="str">
        <f t="shared" si="4"/>
        <v>meublé</v>
      </c>
      <c r="Z84" s="5" t="str">
        <f t="shared" si="5"/>
        <v>non disponible</v>
      </c>
    </row>
    <row r="85">
      <c r="A85" s="1" t="str">
        <f>Spaces!A85</f>
        <v>KLEY PARIS SOUTH </v>
      </c>
      <c r="B85" s="1" t="str">
        <f>Spaces!B85</f>
        <v>Vivez la Happy Performance dans
le nouveau Kley aux portes de Paris !
Situé a 30 minutes de Paris , le campus de Bagneux bénéficie d’infrastructures et de services uniques pour les étudiants ou jeunes actifs. Regroupant un pôle important d’écoles supérieures et de laboratoire de recherche, la résidence KLEY SOUTH s’est implantée afin de répondre aux besoins de cette nouvelle génération d’étudiants. Alliant confort et innovation la résidence KLEY SOUTH regroupe des conditions d ’excellence pour travailler et cohabiter dans un cadre unique.</v>
      </c>
      <c r="C85" s="1" t="str">
        <f>Spaces!C85</f>
        <v>116, avenue Aristide Briand, Bagneux</v>
      </c>
      <c r="D85" s="1" t="str">
        <f>Spaces!D85</f>
        <v>Bagneux</v>
      </c>
      <c r="E85" s="1" t="str">
        <f>Spaces!E85</f>
        <v>France</v>
      </c>
      <c r="F85" s="1" t="str">
        <f>Spaces!F85</f>
        <v>92220</v>
      </c>
      <c r="G85" s="1">
        <f>Spaces!G85</f>
        <v>48.7989275</v>
      </c>
      <c r="H85" s="1">
        <f>Spaces!H85</f>
        <v>2.3218314</v>
      </c>
      <c r="I85" s="1">
        <f>Spaces!I85</f>
        <v>772</v>
      </c>
      <c r="J85" s="4" t="str">
        <f>Spaces!J85</f>
        <v>https://colivme.com/coliving/france/paris-et-petite-couronne/kley-paris-south</v>
      </c>
      <c r="K85" s="1">
        <f>Spaces!K85</f>
        <v>207</v>
      </c>
      <c r="L85" s="4" t="str">
        <f>Spaces!L85</f>
        <v>https://release-images.clm-rls.ifsalpha.com/d71f9c8a-ec4c-4b86-8730-106ded7482f9</v>
      </c>
      <c r="M85" s="4" t="str">
        <f>Spaces!M85</f>
        <v>https://release-images.clm-rls.ifsalpha.com/09a1c18d-eab4-47cc-98d6-3d30731f87d2</v>
      </c>
      <c r="N85" s="4" t="str">
        <f>Spaces!N85</f>
        <v>https://release-images.clm-rls.ifsalpha.com/0aa924bf-a75f-4a09-8998-a6cdb14bf232</v>
      </c>
      <c r="O85" s="4" t="str">
        <f>Spaces!O85</f>
        <v>https://release-images.clm-rls.ifsalpha.com/683c5ef4-e06e-4151-a960-a803e0ed3d44</v>
      </c>
      <c r="P85" s="4" t="str">
        <f>Spaces!P85</f>
        <v>https://release-images.clm-rls.ifsalpha.com/d61d8ae6-42db-4431-92ac-f3206d39c2af</v>
      </c>
      <c r="Q85" s="4" t="str">
        <f>Spaces!Q85</f>
        <v>https://release-images.clm-rls.ifsalpha.com/2a8bc74a-9567-438c-ad5e-4fa25338bd99</v>
      </c>
      <c r="R85" s="4" t="str">
        <f>Spaces!R85</f>
        <v>https://release-images.clm-rls.ifsalpha.com/2541cf6f-c756-4926-81a6-671cc8a064b0</v>
      </c>
      <c r="S85" s="4" t="str">
        <f>Spaces!S85</f>
        <v>https://release-images.clm-rls.ifsalpha.com/220bbafd-62c4-4e09-b47c-06b700e876e8</v>
      </c>
      <c r="T85" s="4" t="str">
        <f>Spaces!T85</f>
        <v>https://release-images.clm-rls.ifsalpha.com/aa0e678a-e21a-450d-a268-59e6bf42db89</v>
      </c>
      <c r="U85" s="4" t="str">
        <f>Spaces!U85</f>
        <v>https://release-images.clm-rls.ifsalpha.com/f15a70c9-0459-4c70-837e-84a6f76e220e</v>
      </c>
      <c r="V85" s="1" t="str">
        <f t="shared" si="1"/>
        <v>chambre</v>
      </c>
      <c r="W85" s="5" t="str">
        <f t="shared" si="2"/>
        <v>contact@colivme.com</v>
      </c>
      <c r="X85" s="5" t="str">
        <f t="shared" si="3"/>
        <v>+33(0)182886991</v>
      </c>
      <c r="Y85" s="5" t="str">
        <f t="shared" si="4"/>
        <v>meublé</v>
      </c>
      <c r="Z85" s="5" t="str">
        <f t="shared" si="5"/>
        <v>disponible</v>
      </c>
    </row>
    <row r="86">
      <c r="A86" s="1" t="str">
        <f>Spaces!A86</f>
        <v>Kley Paris - West</v>
      </c>
      <c r="B86" s="1" t="str">
        <f>Spaces!B86</f>
        <v>La résidence Kley Gennevilliers vous plonge dans un cocon "green" en milieu urbain, tout en vous donnant accès à des espaces connectés, propices à l'échange, à la détente mais également au travail ! La résidence Kley Gennevilliers est composée de 128 logements, d’une grande cuisine équipée, d’un espace de co-working, d’un patio pour vous ressourcer et d’un rooftop qui vous offre une vue imprenable sur la ville ! Tous ces espaces dans une ambiance qui vous rapprochera de la nature !</v>
      </c>
      <c r="C86" s="1" t="str">
        <f>Spaces!C86</f>
        <v>25 rue Georges</v>
      </c>
      <c r="D86" s="1" t="str">
        <f>Spaces!D86</f>
        <v>Gennevilliers</v>
      </c>
      <c r="E86" s="1" t="str">
        <f>Spaces!E86</f>
        <v>France </v>
      </c>
      <c r="F86" s="1" t="str">
        <f>Spaces!F86</f>
        <v>92230</v>
      </c>
      <c r="G86" s="1">
        <f>Spaces!G86</f>
        <v>48.9154953</v>
      </c>
      <c r="H86" s="1">
        <f>Spaces!H86</f>
        <v>2.2989896</v>
      </c>
      <c r="I86" s="1" t="str">
        <f>Spaces!I86</f>
        <v/>
      </c>
      <c r="J86" s="4" t="str">
        <f>Spaces!J86</f>
        <v>https://colivme.com/coliving/france/paris-et-petite-couronne/kley-paris-west</v>
      </c>
      <c r="K86" s="1">
        <f>Spaces!K86</f>
        <v>128</v>
      </c>
      <c r="L86" s="4" t="str">
        <f>Spaces!L86</f>
        <v>https://release-images.clm-rls.ifsalpha.com/c284f4db-8567-4e34-94ac-5f3f4ab26c3b</v>
      </c>
      <c r="M86" s="4" t="str">
        <f>Spaces!M86</f>
        <v>https://release-images.clm-rls.ifsalpha.com/5f548978-b8d3-4a78-a282-5dba489eda29</v>
      </c>
      <c r="N86" s="4" t="str">
        <f>Spaces!N86</f>
        <v>https://release-images.clm-rls.ifsalpha.com/87ea2c63-dcb9-42ca-89cf-3676deeba2c2</v>
      </c>
      <c r="O86" s="4" t="str">
        <f>Spaces!O86</f>
        <v>https://release-images.clm-rls.ifsalpha.com/82d16e52-abbf-4593-bc7b-dbeb3ea81b17</v>
      </c>
      <c r="P86" s="4" t="str">
        <f>Spaces!P86</f>
        <v>https://release-images.clm-rls.ifsalpha.com/4229c067-86b5-4ddf-9266-c0edc62b7564</v>
      </c>
      <c r="Q86" s="4" t="str">
        <f>Spaces!Q86</f>
        <v>https://release-images.clm-rls.ifsalpha.com/73b5a7d3-9ad1-4b9b-bd63-7801e28699c4</v>
      </c>
      <c r="R86" s="4" t="str">
        <f>Spaces!R86</f>
        <v>https://release-images.clm-rls.ifsalpha.com/2d562151-4289-4b1e-90c0-9edec98cde46</v>
      </c>
      <c r="S86" s="4" t="str">
        <f>Spaces!S86</f>
        <v>https://release-images.clm-rls.ifsalpha.com/5730c9b3-feac-4a63-9000-21a4b37e9ee7</v>
      </c>
      <c r="T86" s="4" t="str">
        <f>Spaces!T86</f>
        <v>https://release-images.clm-rls.ifsalpha.com/698bfc03-eeaa-44ae-be94-4f1045973562</v>
      </c>
      <c r="U86" s="4" t="str">
        <f>Spaces!U86</f>
        <v>https://release-images.clm-rls.ifsalpha.com/89f3df8a-b6bc-49e7-bc6c-d6cf3440c0eb</v>
      </c>
      <c r="V86" s="1" t="str">
        <f t="shared" si="1"/>
        <v>chambre</v>
      </c>
      <c r="W86" s="5" t="str">
        <f t="shared" si="2"/>
        <v>contact@colivme.com</v>
      </c>
      <c r="X86" s="5" t="str">
        <f t="shared" si="3"/>
        <v>+33(0)182886991</v>
      </c>
      <c r="Y86" s="5" t="str">
        <f t="shared" si="4"/>
        <v>meublé</v>
      </c>
      <c r="Z86" s="5" t="str">
        <f t="shared" si="5"/>
        <v>non disponible</v>
      </c>
    </row>
    <row r="87">
      <c r="A87" s="1" t="str">
        <f>Spaces!A87</f>
        <v>La maison du bonheur - Saint Denis</v>
      </c>
      <c r="B87" s="1" t="str">
        <f>Spaces!B87</f>
        <v>Bienvenue à la maison du bonheur. Jardin, potager, barbecue, sport le tout a 2 min à pied du stade de france. </v>
      </c>
      <c r="C87" s="1" t="str">
        <f>Spaces!C87</f>
        <v>5 rue germain nouveau</v>
      </c>
      <c r="D87" s="1" t="str">
        <f>Spaces!D87</f>
        <v>Saint Denis</v>
      </c>
      <c r="E87" s="1" t="str">
        <f>Spaces!E87</f>
        <v>France</v>
      </c>
      <c r="F87" s="1" t="str">
        <f>Spaces!F87</f>
        <v>93200</v>
      </c>
      <c r="G87" s="1">
        <f>Spaces!G87</f>
        <v>48.9279943</v>
      </c>
      <c r="H87" s="1">
        <f>Spaces!H87</f>
        <v>2.3638441</v>
      </c>
      <c r="I87" s="1">
        <f>Spaces!I87</f>
        <v>710</v>
      </c>
      <c r="J87" s="4" t="str">
        <f>Spaces!J87</f>
        <v>https://colivme.com/coliving/france/paris-et-petite-couronne/la-maison-du-bonheur-saint-denis</v>
      </c>
      <c r="K87" s="1">
        <f>Spaces!K87</f>
        <v>5</v>
      </c>
      <c r="L87" s="4" t="str">
        <f>Spaces!L87</f>
        <v>https://release-images.clm-rls.ifsalpha.com/ee70144a-d423-45ff-a5c8-89db195b7462</v>
      </c>
      <c r="M87" s="4" t="str">
        <f>Spaces!M87</f>
        <v>https://release-images.clm-rls.ifsalpha.com/e6af6acb-d178-4547-9dc3-190238f6980a</v>
      </c>
      <c r="N87" s="4" t="str">
        <f>Spaces!N87</f>
        <v>https://release-images.clm-rls.ifsalpha.com/446dac45-5ade-4eda-ac45-57c2e587c5ac</v>
      </c>
      <c r="O87" s="4" t="str">
        <f>Spaces!O87</f>
        <v>https://release-images.clm-rls.ifsalpha.com/5523d9a4-19d5-4e99-821d-34a6e7eb8bc1</v>
      </c>
      <c r="P87" s="4" t="str">
        <f>Spaces!P87</f>
        <v>https://release-images.clm-rls.ifsalpha.com/c38f286d-07c7-4394-91c7-7047dd3308f8</v>
      </c>
      <c r="Q87" s="4" t="str">
        <f>Spaces!Q87</f>
        <v>https://release-images.clm-rls.ifsalpha.com/19d79d2a-7c17-4af4-98db-8d88130d15bc</v>
      </c>
      <c r="R87" s="4" t="str">
        <f>Spaces!R87</f>
        <v>https://release-images.clm-rls.ifsalpha.com/fe2b1456-9ad3-4664-9ce6-3758f1524fc1</v>
      </c>
      <c r="S87" s="1" t="str">
        <f>Spaces!S87</f>
        <v/>
      </c>
      <c r="T87" s="1" t="str">
        <f>Spaces!T87</f>
        <v/>
      </c>
      <c r="U87" s="1" t="str">
        <f>Spaces!U87</f>
        <v/>
      </c>
      <c r="V87" s="1" t="str">
        <f t="shared" si="1"/>
        <v>chambre</v>
      </c>
      <c r="W87" s="5" t="str">
        <f t="shared" si="2"/>
        <v>contact@colivme.com</v>
      </c>
      <c r="X87" s="5" t="str">
        <f t="shared" si="3"/>
        <v>+33(0)182886991</v>
      </c>
      <c r="Y87" s="5" t="str">
        <f t="shared" si="4"/>
        <v>meublé</v>
      </c>
      <c r="Z87" s="5" t="str">
        <f t="shared" si="5"/>
        <v>disponible</v>
      </c>
    </row>
    <row r="88">
      <c r="A88" s="1" t="str">
        <f>Spaces!A88</f>
        <v>Maison Antoinette</v>
      </c>
      <c r="B88" s="1" t="str">
        <f>Spaces!B88</f>
        <v>Maison-loft (150m2) située au calme au fond d'une allée privée pavée, arborée et fleurie toute l'année.
Magnifiquement meublé, avec une combinaison de meubles modernes et anciens, de peintures et de photographies modernes. Parfait pour se sentir chez soi.
Dans le quartier des Batignolles, Maison Antoinette est à quelques pas de Montmartre et de la Place de Clichy.
Maison de ville mixte, qui permet un hébergement confortable en étages et aussi des espaces de vie en commun ou réunion au rez de chaussé, dans un environnement privé, qui donne l'impression que c'est la Campagne à Paris.</v>
      </c>
      <c r="C88" s="1" t="str">
        <f>Spaces!C88</f>
        <v>47 bis Avenue de Clichy</v>
      </c>
      <c r="D88" s="1" t="str">
        <f>Spaces!D88</f>
        <v>Paris</v>
      </c>
      <c r="E88" s="1" t="str">
        <f>Spaces!E88</f>
        <v>France</v>
      </c>
      <c r="F88" s="1" t="str">
        <f>Spaces!F88</f>
        <v>75017</v>
      </c>
      <c r="G88" s="1">
        <f>Spaces!G88</f>
        <v>48.8867557</v>
      </c>
      <c r="H88" s="1">
        <f>Spaces!H88</f>
        <v>2.3247054</v>
      </c>
      <c r="I88" s="1">
        <f>Spaces!I88</f>
        <v>850</v>
      </c>
      <c r="J88" s="4" t="str">
        <f>Spaces!J88</f>
        <v>https://colivme.com/coliving/france/paris-et-petite-couronne/maison-antoinette</v>
      </c>
      <c r="K88" s="1">
        <f>Spaces!K88</f>
        <v>4</v>
      </c>
      <c r="L88" s="4" t="str">
        <f>Spaces!L88</f>
        <v>https://release-images.clm-rls.ifsalpha.com/b4d1f939-e931-4d09-a6cc-44d7f909d4aa</v>
      </c>
      <c r="M88" s="4" t="str">
        <f>Spaces!M88</f>
        <v>https://release-images.clm-rls.ifsalpha.com/e4ecf30a-5925-4613-b8f2-4a227e1eb9bd</v>
      </c>
      <c r="N88" s="4" t="str">
        <f>Spaces!N88</f>
        <v>https://release-images.clm-rls.ifsalpha.com/26a5ad96-fe87-4f74-a4eb-48bbc96f8f70</v>
      </c>
      <c r="O88" s="4" t="str">
        <f>Spaces!O88</f>
        <v>https://release-images.clm-rls.ifsalpha.com/11102e39-8c56-4e2d-a29c-7c671627c4e7</v>
      </c>
      <c r="P88" s="4" t="str">
        <f>Spaces!P88</f>
        <v>https://release-images.clm-rls.ifsalpha.com/676c3d10-2732-48aa-b09a-9c0bc2c83741</v>
      </c>
      <c r="Q88" s="4" t="str">
        <f>Spaces!Q88</f>
        <v>https://release-images.clm-rls.ifsalpha.com/9da308eb-35e2-4618-8f83-06ed23b11187</v>
      </c>
      <c r="R88" s="4" t="str">
        <f>Spaces!R88</f>
        <v>https://release-images.clm-rls.ifsalpha.com/008839cb-63bb-42d4-96e5-5c8eea503d20</v>
      </c>
      <c r="S88" s="4" t="str">
        <f>Spaces!S88</f>
        <v>https://release-images.clm-rls.ifsalpha.com/5b269e96-dfab-4a05-ad57-aed4ce7ef9ea</v>
      </c>
      <c r="T88" s="1" t="str">
        <f>Spaces!T88</f>
        <v/>
      </c>
      <c r="U88" s="1" t="str">
        <f>Spaces!U88</f>
        <v/>
      </c>
      <c r="V88" s="1" t="str">
        <f t="shared" si="1"/>
        <v>chambre</v>
      </c>
      <c r="W88" s="5" t="str">
        <f t="shared" si="2"/>
        <v>contact@colivme.com</v>
      </c>
      <c r="X88" s="5" t="str">
        <f t="shared" si="3"/>
        <v>+33(0)182886991</v>
      </c>
      <c r="Y88" s="5" t="str">
        <f t="shared" si="4"/>
        <v>meublé</v>
      </c>
      <c r="Z88" s="5" t="str">
        <f t="shared" si="5"/>
        <v>disponible</v>
      </c>
    </row>
    <row r="89">
      <c r="A89" s="1" t="str">
        <f>Spaces!A89</f>
        <v>STUD' Gentilly</v>
      </c>
      <c r="B89" s="1" t="str">
        <f>Spaces!B89</f>
        <v>Studio meublé avec cuisine équipée et salle de bain individuelle dans résidence moderne avec de nombreux services : salle commune, laverie, salle de sport, sauna, Internet, etc.</v>
      </c>
      <c r="C89" s="1" t="str">
        <f>Spaces!C89</f>
        <v>59 avenue Paul Vaillant-Couturier</v>
      </c>
      <c r="D89" s="1" t="str">
        <f>Spaces!D89</f>
        <v>Gentilly</v>
      </c>
      <c r="E89" s="1" t="str">
        <f>Spaces!E89</f>
        <v>France</v>
      </c>
      <c r="F89" s="1" t="str">
        <f>Spaces!F89</f>
        <v>94250</v>
      </c>
      <c r="G89" s="1">
        <f>Spaces!G89</f>
        <v>48.8159823</v>
      </c>
      <c r="H89" s="1">
        <f>Spaces!H89</f>
        <v>2.3427861</v>
      </c>
      <c r="I89" s="1" t="str">
        <f>Spaces!I89</f>
        <v/>
      </c>
      <c r="J89" s="4" t="str">
        <f>Spaces!J89</f>
        <v>https://colivme.com/coliving/france/paris-et-petite-couronne/stud-gentilly</v>
      </c>
      <c r="K89" s="1">
        <f>Spaces!K89</f>
        <v>123</v>
      </c>
      <c r="L89" s="4" t="str">
        <f>Spaces!L89</f>
        <v>https://release-images.clm-rls.ifsalpha.com/84bfff1b-b9c7-4b32-b16c-43692d8968a1</v>
      </c>
      <c r="M89" s="4" t="str">
        <f>Spaces!M89</f>
        <v>https://release-images.clm-rls.ifsalpha.com/9be885c8-d5a5-4f1a-9358-402a05751190</v>
      </c>
      <c r="N89" s="4" t="str">
        <f>Spaces!N89</f>
        <v>https://release-images.clm-rls.ifsalpha.com/26ec2e98-6a9c-4f4c-aff3-0776be9eb547</v>
      </c>
      <c r="O89" s="1" t="str">
        <f>Spaces!O89</f>
        <v/>
      </c>
      <c r="P89" s="1" t="str">
        <f>Spaces!P89</f>
        <v/>
      </c>
      <c r="Q89" s="1" t="str">
        <f>Spaces!Q89</f>
        <v/>
      </c>
      <c r="R89" s="1" t="str">
        <f>Spaces!R89</f>
        <v/>
      </c>
      <c r="S89" s="4" t="str">
        <f>Spaces!S89</f>
        <v>https://release-images.clm-rls.ifsalpha.com/0ef74e8e-2c90-4638-bcf8-258a6d0d7ba5</v>
      </c>
      <c r="T89" s="4" t="str">
        <f>Spaces!T89</f>
        <v>https://release-images.clm-rls.ifsalpha.com/234df7b5-4209-4cc6-982c-55afc1656ff9</v>
      </c>
      <c r="U89" s="1" t="str">
        <f>Spaces!U89</f>
        <v/>
      </c>
      <c r="V89" s="1" t="str">
        <f t="shared" si="1"/>
        <v>chambre</v>
      </c>
      <c r="W89" s="5" t="str">
        <f t="shared" si="2"/>
        <v>contact@colivme.com</v>
      </c>
      <c r="X89" s="5" t="str">
        <f t="shared" si="3"/>
        <v>+33(0)182886991</v>
      </c>
      <c r="Y89" s="5" t="str">
        <f t="shared" si="4"/>
        <v>meublé</v>
      </c>
      <c r="Z89" s="5" t="str">
        <f t="shared" si="5"/>
        <v>non disponible</v>
      </c>
    </row>
    <row r="90">
      <c r="A90" s="1" t="str">
        <f>Spaces!A90</f>
        <v>Wagram</v>
      </c>
      <c r="B90" s="1" t="str">
        <f>Spaces!B90</f>
        <v>Wagram est une propriété unique en son genre. Ce n'est pas un appartement, ni une maison, mais plutôt une maison de maître. Nul doute que ses futurs occupants s'y sentiront privilégiés! Situé dans le 17ème arrondissement de Paris, il dispose de 8 chambres. Réparti sur 6 étages, il permet une configuration unique pour les repas / cuisine sociaux au rez-de-chaussée avec une cuisine entièrement équipée et suffisamment d'espace pour des dîners somptueux - cuisiner et socialiser autour du bar / salle de télévision au deuxième étage - et enfin se retirer dans votre espace privé aux étages supérieurs. A noter que certaines chambres sont également situées au premier et deuxième étage. En tant qu'habitant de ce Manoir parisien, vous aurez la chance d'assister aux premiers signes du printemps sur la terrasse privée.</v>
      </c>
      <c r="C90" s="1" t="str">
        <f>Spaces!C90</f>
        <v>70 Rue Jouffroy d'Abbans</v>
      </c>
      <c r="D90" s="1" t="str">
        <f>Spaces!D90</f>
        <v>Paris</v>
      </c>
      <c r="E90" s="1" t="str">
        <f>Spaces!E90</f>
        <v>France</v>
      </c>
      <c r="F90" s="1" t="str">
        <f>Spaces!F90</f>
        <v>75017</v>
      </c>
      <c r="G90" s="1">
        <f>Spaces!G90</f>
        <v>48.8843363</v>
      </c>
      <c r="H90" s="1">
        <f>Spaces!H90</f>
        <v>2.3052882</v>
      </c>
      <c r="I90" s="1">
        <f>Spaces!I90</f>
        <v>1200</v>
      </c>
      <c r="J90" s="4" t="str">
        <f>Spaces!J90</f>
        <v>https://colivme.com/coliving/france/paris-et-petite-couronne/wagram</v>
      </c>
      <c r="K90" s="1">
        <f>Spaces!K90</f>
        <v>8</v>
      </c>
      <c r="L90" s="4" t="str">
        <f>Spaces!L90</f>
        <v>https://release-images.clm-rls.ifsalpha.com/c2b60abc-183a-44ba-bdea-63cbec9b2881</v>
      </c>
      <c r="M90" s="4" t="str">
        <f>Spaces!M90</f>
        <v>https://release-images.clm-rls.ifsalpha.com/df421743-ead6-42dd-9520-7f0d99d00cfe</v>
      </c>
      <c r="N90" s="4" t="str">
        <f>Spaces!N90</f>
        <v>https://release-images.clm-rls.ifsalpha.com/25c43374-4405-4bf9-a104-66d2135c78cb</v>
      </c>
      <c r="O90" s="4" t="str">
        <f>Spaces!O90</f>
        <v>https://release-images.clm-rls.ifsalpha.com/33b76468-7075-409d-8bf0-7965e2b55528</v>
      </c>
      <c r="P90" s="4" t="str">
        <f>Spaces!P90</f>
        <v>https://release-images.clm-rls.ifsalpha.com/55a5cf60-9ff0-4fff-82b4-20b70eeb5ed5</v>
      </c>
      <c r="Q90" s="4" t="str">
        <f>Spaces!Q90</f>
        <v>https://release-images.clm-rls.ifsalpha.com/869631a5-5065-4142-9425-0c10f9abb6e0</v>
      </c>
      <c r="R90" s="4" t="str">
        <f>Spaces!R90</f>
        <v>https://release-images.clm-rls.ifsalpha.com/9e9ff4d2-d441-40dd-8094-3792806807f7</v>
      </c>
      <c r="S90" s="1" t="str">
        <f>Spaces!S90</f>
        <v/>
      </c>
      <c r="T90" s="1" t="str">
        <f>Spaces!T90</f>
        <v/>
      </c>
      <c r="U90" s="1" t="str">
        <f>Spaces!U90</f>
        <v/>
      </c>
      <c r="V90" s="1" t="str">
        <f t="shared" si="1"/>
        <v>chambre</v>
      </c>
      <c r="W90" s="5" t="str">
        <f t="shared" si="2"/>
        <v>contact@colivme.com</v>
      </c>
      <c r="X90" s="5" t="str">
        <f t="shared" si="3"/>
        <v>+33(0)182886991</v>
      </c>
      <c r="Y90" s="5" t="str">
        <f t="shared" si="4"/>
        <v>meublé</v>
      </c>
      <c r="Z90" s="5" t="str">
        <f t="shared" si="5"/>
        <v>disponible</v>
      </c>
    </row>
    <row r="91">
      <c r="A91" s="1" t="str">
        <f>Spaces!A91</f>
        <v>La Demeure Nonancourt</v>
      </c>
      <c r="B91" s="1" t="str">
        <f>Spaces!B91</f>
        <v>Nous vous donnons l'opportunité de vivre dans une bâtisse du XIXes, entièrement refaite à neuf, et s'étendant sur une surface de plus 650m². Les aménagements réalisés permettent d'allier vie professionnelle et personnelle, notamment grâce aux espaces de vie commune (cuisine, salles à manger, buanderie, jardin d'hiver, patio extérieur, cheminées etc.),  espaces de travail ( fibre optique, bureaux, espace de travail et salles de réunion etc.) et de loisirs (babyfoot, billard, ping-pong, salle de cinéma &amp; vidéos à la demande etc.)</v>
      </c>
      <c r="C91" s="1" t="str">
        <f>Spaces!C91</f>
        <v>rue de Sacred</v>
      </c>
      <c r="D91" s="1" t="str">
        <f>Spaces!D91</f>
        <v>Nonancourt</v>
      </c>
      <c r="E91" s="1" t="str">
        <f>Spaces!E91</f>
        <v>France</v>
      </c>
      <c r="F91" s="1" t="str">
        <f>Spaces!F91</f>
        <v>27320</v>
      </c>
      <c r="G91" s="1">
        <f>Spaces!G91</f>
        <v>48.7713269</v>
      </c>
      <c r="H91" s="1">
        <f>Spaces!H91</f>
        <v>1.1963269</v>
      </c>
      <c r="I91" s="1">
        <f>Spaces!I91</f>
        <v>950</v>
      </c>
      <c r="J91" s="4" t="str">
        <f>Spaces!J91</f>
        <v>https://colivme.com/coliving/france/paris-grande-couronne/la-demeure-nonancourt</v>
      </c>
      <c r="K91" s="1">
        <f>Spaces!K91</f>
        <v>12</v>
      </c>
      <c r="L91" s="4" t="str">
        <f>Spaces!L91</f>
        <v>https://release-images.clm-rls.ifsalpha.com/414a6461-489c-44e8-9ea7-121b7b057f49</v>
      </c>
      <c r="M91" s="4" t="str">
        <f>Spaces!M91</f>
        <v>https://release-images.clm-rls.ifsalpha.com/da17ba84-ca4e-41bc-9f90-c8c535648be0</v>
      </c>
      <c r="N91" s="4" t="str">
        <f>Spaces!N91</f>
        <v>https://release-images.clm-rls.ifsalpha.com/6372a4ef-c2d1-4ce1-b0ac-0dd5069fc77c</v>
      </c>
      <c r="O91" s="4" t="str">
        <f>Spaces!O91</f>
        <v>https://release-images.clm-rls.ifsalpha.com/5cc7fa26-a61b-4078-b201-ce91a6b395bc</v>
      </c>
      <c r="P91" s="1" t="str">
        <f>Spaces!P91</f>
        <v/>
      </c>
      <c r="Q91" s="1" t="str">
        <f>Spaces!Q91</f>
        <v/>
      </c>
      <c r="R91" s="1" t="str">
        <f>Spaces!R91</f>
        <v/>
      </c>
      <c r="S91" s="4" t="str">
        <f>Spaces!S91</f>
        <v>https://release-images.clm-rls.ifsalpha.com/995de8a9-b404-41de-9a2a-c87b4f1e033f</v>
      </c>
      <c r="T91" s="4" t="str">
        <f>Spaces!T91</f>
        <v>https://release-images.clm-rls.ifsalpha.com/c156a629-79e4-4f6b-a305-b9a9e6128cb2</v>
      </c>
      <c r="U91" s="1" t="str">
        <f>Spaces!U91</f>
        <v/>
      </c>
      <c r="V91" s="1" t="str">
        <f t="shared" si="1"/>
        <v>chambre</v>
      </c>
      <c r="W91" s="5" t="str">
        <f t="shared" si="2"/>
        <v>contact@colivme.com</v>
      </c>
      <c r="X91" s="5" t="str">
        <f t="shared" si="3"/>
        <v>+33(0)182886991</v>
      </c>
      <c r="Y91" s="5" t="str">
        <f t="shared" si="4"/>
        <v>meublé</v>
      </c>
      <c r="Z91" s="5" t="str">
        <f t="shared" si="5"/>
        <v>disponible</v>
      </c>
    </row>
    <row r="92">
      <c r="A92" s="1" t="str">
        <f>Spaces!A92</f>
        <v>Camelot Europe Pau</v>
      </c>
      <c r="B92" s="1" t="str">
        <f>Spaces!B92</f>
        <v>Camelot Europe vous propose dans une résidence sécurisée, plusieurs chambres privatives allant de 17 à 40m².
Les chambres sont disponibles immédiatement.
Profitez du concept de Coliving !
Vous disposerez d'un emplacement de parking, terrasse, cuisine équipée (plaque chauffante, réfrigérateur), salles de bain, toilettes compris.
Nous acceptons les personnes justifiant d’une activité professionnelle au sein de la région ou étudiant ayant un garant.
</v>
      </c>
      <c r="C92" s="1" t="str">
        <f>Spaces!C92</f>
        <v>67 Avenue du Loup</v>
      </c>
      <c r="D92" s="1" t="str">
        <f>Spaces!D92</f>
        <v>Pau</v>
      </c>
      <c r="E92" s="1" t="str">
        <f>Spaces!E92</f>
        <v>France</v>
      </c>
      <c r="F92" s="1" t="str">
        <f>Spaces!F92</f>
        <v>64000</v>
      </c>
      <c r="G92" s="1">
        <f>Spaces!G92</f>
        <v>43.313739</v>
      </c>
      <c r="H92" s="1">
        <f>Spaces!H92</f>
        <v>-0.3560363</v>
      </c>
      <c r="I92" s="1">
        <f>Spaces!I92</f>
        <v>175</v>
      </c>
      <c r="J92" s="4" t="str">
        <f>Spaces!J92</f>
        <v>https://colivme.com/coliving/france/pau/camelot-europe-pau</v>
      </c>
      <c r="K92" s="1">
        <f>Spaces!K92</f>
        <v>14</v>
      </c>
      <c r="L92" s="4" t="str">
        <f>Spaces!L92</f>
        <v>https://release-images.clm-rls.ifsalpha.com/717fa1a5-9c30-430b-85c1-a9993de0ef64</v>
      </c>
      <c r="M92" s="4" t="str">
        <f>Spaces!M92</f>
        <v>https://release-images.clm-rls.ifsalpha.com/a095ac62-15ec-453a-a135-35c907c94a16</v>
      </c>
      <c r="N92" s="4" t="str">
        <f>Spaces!N92</f>
        <v>https://release-images.clm-rls.ifsalpha.com/1420bf1b-b611-4a3b-a72a-6f6f125d5fda</v>
      </c>
      <c r="O92" s="1" t="str">
        <f>Spaces!O92</f>
        <v/>
      </c>
      <c r="P92" s="1" t="str">
        <f>Spaces!P92</f>
        <v/>
      </c>
      <c r="Q92" s="1" t="str">
        <f>Spaces!Q92</f>
        <v/>
      </c>
      <c r="R92" s="1" t="str">
        <f>Spaces!R92</f>
        <v/>
      </c>
      <c r="S92" s="1" t="str">
        <f>Spaces!S92</f>
        <v/>
      </c>
      <c r="T92" s="1" t="str">
        <f>Spaces!T92</f>
        <v/>
      </c>
      <c r="U92" s="1" t="str">
        <f>Spaces!U92</f>
        <v/>
      </c>
      <c r="V92" s="1" t="str">
        <f t="shared" si="1"/>
        <v>chambre</v>
      </c>
      <c r="W92" s="5" t="str">
        <f t="shared" si="2"/>
        <v>contact@colivme.com</v>
      </c>
      <c r="X92" s="5" t="str">
        <f t="shared" si="3"/>
        <v>+33(0)182886991</v>
      </c>
      <c r="Y92" s="5" t="str">
        <f t="shared" si="4"/>
        <v>meublé</v>
      </c>
      <c r="Z92" s="5" t="str">
        <f t="shared" si="5"/>
        <v>disponible</v>
      </c>
    </row>
    <row r="93">
      <c r="A93" s="1" t="str">
        <f>Spaces!A93</f>
        <v>Cooliving </v>
      </c>
      <c r="B93" s="1" t="str">
        <f>Spaces!B93</f>
        <v>C'est la coloc rêvée pour l'étudiant ou le jeune actif qui veut vivre une expérience de co-living affinitaire ABORDABLE. 
Marre d'être solo? Tu t'installes à Pau? Tu veux vivre avec des potos? 
Débarque avec ta valise à la Cooliving, on s'occupe du reste... 
Presque 300m2 dans un immeuble rénové de 5 niveaux :
- Ta piaule avec une lit douillet
- Un grand salon avec écran géant 4K, PS4, RMC Sport, BabyFoot, Sono, BeerPong, fléchettes
- Une cuisine avec 3 frigos, 2 lave-linges, 2 lave-vaisselles, et LA tireuse à bière qui agrémente ce joli bar que tu vois en photo
- Bien sûr, tu peux squatter ta salle de ciné-gaming au sous-sol, et ton espace de co-working avec un ambiance "réunion" et une ambiance "work&amp;chill"
Tu connais le principe du Co-living? Donc plus de galères, on s'occupe de TOUT : loyer, charges, assurances, meubles, internet, électricité, eau, TV, et Netflix. 
On a des services à la carte si tu veux te la régaler un peu plus. 
Éligible aux APL
Préavis d'1 mois
T'es chaud ? Viens visiter ! </v>
      </c>
      <c r="C93" s="1" t="str">
        <f>Spaces!C93</f>
        <v>46, rue d'Etigny</v>
      </c>
      <c r="D93" s="1" t="str">
        <f>Spaces!D93</f>
        <v>Pau</v>
      </c>
      <c r="E93" s="1" t="str">
        <f>Spaces!E93</f>
        <v>France </v>
      </c>
      <c r="F93" s="1" t="str">
        <f>Spaces!F93</f>
        <v>64000</v>
      </c>
      <c r="G93" s="1">
        <f>Spaces!G93</f>
        <v>43.2959774</v>
      </c>
      <c r="H93" s="1">
        <f>Spaces!H93</f>
        <v>-0.3803489</v>
      </c>
      <c r="I93" s="1">
        <f>Spaces!I93</f>
        <v>490</v>
      </c>
      <c r="J93" s="4" t="str">
        <f>Spaces!J93</f>
        <v>https://colivme.com/coliving/france/pau/cooliving</v>
      </c>
      <c r="K93" s="1">
        <f>Spaces!K93</f>
        <v>9</v>
      </c>
      <c r="L93" s="4" t="str">
        <f>Spaces!L93</f>
        <v>https://release-images.clm-rls.ifsalpha.com/3f57d24c-de9a-4c10-8c18-f6ce5ea96628</v>
      </c>
      <c r="M93" s="4" t="str">
        <f>Spaces!M93</f>
        <v>https://release-images.clm-rls.ifsalpha.com/fb9fe684-e04e-4c55-b9f3-db530b723163</v>
      </c>
      <c r="N93" s="4" t="str">
        <f>Spaces!N93</f>
        <v>https://release-images.clm-rls.ifsalpha.com/cbc62ec4-a108-4eea-a99e-b67192ff4154</v>
      </c>
      <c r="O93" s="4" t="str">
        <f>Spaces!O93</f>
        <v>https://release-images.clm-rls.ifsalpha.com/baee0886-07a1-44e8-8ba3-bbd0ff8d27a6</v>
      </c>
      <c r="P93" s="4" t="str">
        <f>Spaces!P93</f>
        <v>https://release-images.clm-rls.ifsalpha.com/003c6c96-07ac-45a0-8e4c-1746cf3ba67c</v>
      </c>
      <c r="Q93" s="4" t="str">
        <f>Spaces!Q93</f>
        <v>https://release-images.clm-rls.ifsalpha.com/df8391ba-353e-4309-8519-f9a17692a34e</v>
      </c>
      <c r="R93" s="1" t="str">
        <f>Spaces!R93</f>
        <v/>
      </c>
      <c r="S93" s="1" t="str">
        <f>Spaces!S93</f>
        <v/>
      </c>
      <c r="T93" s="1" t="str">
        <f>Spaces!T93</f>
        <v/>
      </c>
      <c r="U93" s="1" t="str">
        <f>Spaces!U93</f>
        <v/>
      </c>
      <c r="V93" s="1" t="str">
        <f t="shared" si="1"/>
        <v>chambre</v>
      </c>
      <c r="W93" s="5" t="str">
        <f t="shared" si="2"/>
        <v>contact@colivme.com</v>
      </c>
      <c r="X93" s="5" t="str">
        <f t="shared" si="3"/>
        <v>+33(0)182886991</v>
      </c>
      <c r="Y93" s="5" t="str">
        <f t="shared" si="4"/>
        <v>meublé</v>
      </c>
      <c r="Z93" s="5" t="str">
        <f t="shared" si="5"/>
        <v>disponible</v>
      </c>
    </row>
    <row r="94">
      <c r="A94" s="1" t="str">
        <f>Spaces!A94</f>
        <v>Domaine Gavarnie</v>
      </c>
      <c r="B94" s="1" t="str">
        <f>Spaces!B94</f>
        <v>Vivre dans une Villa de 240m2 tout confort avec Piscine, salle de billard, baby foot, table de ping pong vous est maintenant accessible !
L'expérience vous permettra de profiter de l'espace boisé entourant le Domaine pour profiter d'une réelle sensation d'espace au cœur de la nature.
Si vous êtes sportif vous avez accès GRATUITEMENT à des pistes VTT, balades avec sentiers pédestre,badmington, ping-pong...
La Villa se trouve à :
- 10 minutes à pied du centre ville de Jurançon, ville de vignobles
- 10 minutes du centre de Pau en voiture 
- 20 minutes de l'UPPA en voiture
- 20 minutes du CSTJF de l'entreprise Total en voiture 
Une seule condition requise :apprécier les animaux :-) 
En effet, chevaux, moutons et agneaux font partie du paysage. 
</v>
      </c>
      <c r="C94" s="1" t="str">
        <f>Spaces!C94</f>
        <v>670 chemin de perpignaa</v>
      </c>
      <c r="D94" s="1" t="str">
        <f>Spaces!D94</f>
        <v>Jurançon</v>
      </c>
      <c r="E94" s="1" t="str">
        <f>Spaces!E94</f>
        <v>France</v>
      </c>
      <c r="F94" s="1" t="str">
        <f>Spaces!F94</f>
        <v>64110</v>
      </c>
      <c r="G94" s="1">
        <f>Spaces!G94</f>
        <v>43.2777777</v>
      </c>
      <c r="H94" s="1">
        <f>Spaces!H94</f>
        <v>-0.3950356</v>
      </c>
      <c r="I94" s="1">
        <f>Spaces!I94</f>
        <v>690</v>
      </c>
      <c r="J94" s="4" t="str">
        <f>Spaces!J94</f>
        <v>https://colivme.com/coliving/france/pau/domaine-gavarnie</v>
      </c>
      <c r="K94" s="1">
        <f>Spaces!K94</f>
        <v>4</v>
      </c>
      <c r="L94" s="4" t="str">
        <f>Spaces!L94</f>
        <v>https://release-images.clm-rls.ifsalpha.com/d12bab51-32b2-428e-9ab7-0f613d57beb0</v>
      </c>
      <c r="M94" s="4" t="str">
        <f>Spaces!M94</f>
        <v>https://release-images.clm-rls.ifsalpha.com/ebdc99b1-d87c-44d3-8392-07e36f1b8d04</v>
      </c>
      <c r="N94" s="4" t="str">
        <f>Spaces!N94</f>
        <v>https://release-images.clm-rls.ifsalpha.com/22464f1c-4c41-4042-b62c-03f261b8d561</v>
      </c>
      <c r="O94" s="4" t="str">
        <f>Spaces!O94</f>
        <v>https://release-images.clm-rls.ifsalpha.com/7853ca52-724b-494d-af9b-22e0b60b54a5</v>
      </c>
      <c r="P94" s="4" t="str">
        <f>Spaces!P94</f>
        <v>https://release-images.clm-rls.ifsalpha.com/99368383-f0b8-492d-a555-8be1a05db078</v>
      </c>
      <c r="Q94" s="4" t="str">
        <f>Spaces!Q94</f>
        <v>https://release-images.clm-rls.ifsalpha.com/3f96ee6a-963d-447f-8658-5f67c3d58201</v>
      </c>
      <c r="R94" s="4" t="str">
        <f>Spaces!R94</f>
        <v>https://release-images.clm-rls.ifsalpha.com/19673e9c-3c43-4779-827e-cd932347ea45</v>
      </c>
      <c r="S94" s="4" t="str">
        <f>Spaces!S94</f>
        <v>https://release-images.clm-rls.ifsalpha.com/a0edf5c0-2582-44f6-8f05-51380d954adf</v>
      </c>
      <c r="T94" s="4" t="str">
        <f>Spaces!T94</f>
        <v>https://release-images.clm-rls.ifsalpha.com/420b465f-2238-4ac3-8cf4-e5947ac5a021</v>
      </c>
      <c r="U94" s="4" t="str">
        <f>Spaces!U94</f>
        <v>https://release-images.clm-rls.ifsalpha.com/3de408e1-969b-4736-a16d-32d897e48709</v>
      </c>
      <c r="V94" s="1" t="str">
        <f t="shared" si="1"/>
        <v>chambre</v>
      </c>
      <c r="W94" s="5" t="str">
        <f t="shared" si="2"/>
        <v>contact@colivme.com</v>
      </c>
      <c r="X94" s="5" t="str">
        <f t="shared" si="3"/>
        <v>+33(0)182886991</v>
      </c>
      <c r="Y94" s="5" t="str">
        <f t="shared" si="4"/>
        <v>meublé</v>
      </c>
      <c r="Z94" s="5" t="str">
        <f t="shared" si="5"/>
        <v>disponible</v>
      </c>
    </row>
    <row r="95">
      <c r="A95" s="1" t="str">
        <f>Spaces!A95</f>
        <v>GOCLANDS</v>
      </c>
      <c r="B95" s="1" t="str">
        <f>Spaces!B95</f>
        <v>Un jour, j'ai installé une tente dans mon jardin et le jour est devenu des mois.
Aujourd'hui Goclands est un espace de coliving tourné vers la nature et la famille permettant de découvrir la Provence et de rencontrer des nouvelles personnes :)</v>
      </c>
      <c r="C95" s="1" t="str">
        <f>Spaces!C95</f>
        <v>50 Chemin de Brunet</v>
      </c>
      <c r="D95" s="1" t="str">
        <f>Spaces!D95</f>
        <v>Aix en provence</v>
      </c>
      <c r="E95" s="1" t="str">
        <f>Spaces!E95</f>
        <v>France</v>
      </c>
      <c r="F95" s="1" t="str">
        <f>Spaces!F95</f>
        <v>13100</v>
      </c>
      <c r="G95" s="1">
        <f>Spaces!G95</f>
        <v>43.542033</v>
      </c>
      <c r="H95" s="1">
        <f>Spaces!H95</f>
        <v>5.438964</v>
      </c>
      <c r="I95" s="1">
        <f>Spaces!I95</f>
        <v>450</v>
      </c>
      <c r="J95" s="4" t="str">
        <f>Spaces!J95</f>
        <v>https://colivme.com/coliving/france/provence-aix-en-provence/goclands</v>
      </c>
      <c r="K95" s="1">
        <f>Spaces!K95</f>
        <v>10</v>
      </c>
      <c r="L95" s="4" t="str">
        <f>Spaces!L95</f>
        <v>https://release-images.clm-rls.ifsalpha.com/70e3fdf3-674a-47e4-9349-62fb2199cb9e</v>
      </c>
      <c r="M95" s="4" t="str">
        <f>Spaces!M95</f>
        <v>https://release-images.clm-rls.ifsalpha.com/92a5fbc8-5a90-403e-9bcd-b6c4acd20ed9</v>
      </c>
      <c r="N95" s="4" t="str">
        <f>Spaces!N95</f>
        <v>https://release-images.clm-rls.ifsalpha.com/100a2dda-56ac-4571-8101-be50abb094a7</v>
      </c>
      <c r="O95" s="4" t="str">
        <f>Spaces!O95</f>
        <v>https://release-images.clm-rls.ifsalpha.com/21819943-83d6-4aed-97a9-7cbb6ced2a2c</v>
      </c>
      <c r="P95" s="4" t="str">
        <f>Spaces!P95</f>
        <v>https://release-images.clm-rls.ifsalpha.com/0fa1d130-f9f4-40d8-ab19-7811576433af</v>
      </c>
      <c r="Q95" s="1" t="str">
        <f>Spaces!Q95</f>
        <v/>
      </c>
      <c r="R95" s="1" t="str">
        <f>Spaces!R95</f>
        <v/>
      </c>
      <c r="S95" s="4" t="str">
        <f>Spaces!S95</f>
        <v>https://release-images.clm-rls.ifsalpha.com/b7771e45-630b-410f-a344-003915581afb</v>
      </c>
      <c r="T95" s="1" t="str">
        <f>Spaces!T95</f>
        <v/>
      </c>
      <c r="U95" s="1" t="str">
        <f>Spaces!U95</f>
        <v/>
      </c>
      <c r="V95" s="1" t="str">
        <f t="shared" si="1"/>
        <v>chambre</v>
      </c>
      <c r="W95" s="5" t="str">
        <f t="shared" si="2"/>
        <v>contact@colivme.com</v>
      </c>
      <c r="X95" s="5" t="str">
        <f t="shared" si="3"/>
        <v>+33(0)182886991</v>
      </c>
      <c r="Y95" s="5" t="str">
        <f t="shared" si="4"/>
        <v>meublé</v>
      </c>
      <c r="Z95" s="5" t="str">
        <f t="shared" si="5"/>
        <v>disponible</v>
      </c>
    </row>
    <row r="96">
      <c r="A96" s="1" t="str">
        <f>Spaces!A96</f>
        <v>Camelot Europe Roanne</v>
      </c>
      <c r="B96" s="1" t="str">
        <f>Spaces!B96</f>
        <v>
Camelot Europe vous proposes dans une résidence sécurisée, des chambres privatives de 15 à 60 m2 au format Coliving. La cuisine salles de bain et WC sont meublés équipés à partager avec les autres résidents.
Les chambres proposées sont au tarif de 175€ par mois et par personne. L’eau l’électricité et le chauffage sont compris.
Nous acceptons les personnes justifiant d’une activité professionnelle au sein de la région ou étudiant ayant un garant.
</v>
      </c>
      <c r="C96" s="1" t="str">
        <f>Spaces!C96</f>
        <v>2 12 rue raoul follereau</v>
      </c>
      <c r="D96" s="1" t="str">
        <f>Spaces!D96</f>
        <v>Roanne</v>
      </c>
      <c r="E96" s="1" t="str">
        <f>Spaces!E96</f>
        <v>France</v>
      </c>
      <c r="F96" s="1" t="str">
        <f>Spaces!F96</f>
        <v>42300</v>
      </c>
      <c r="G96" s="1">
        <f>Spaces!G96</f>
        <v>46.0324598</v>
      </c>
      <c r="H96" s="1">
        <f>Spaces!H96</f>
        <v>4.0745705</v>
      </c>
      <c r="I96" s="1">
        <f>Spaces!I96</f>
        <v>175</v>
      </c>
      <c r="J96" s="4" t="str">
        <f>Spaces!J96</f>
        <v>https://colivme.com/coliving/france/roanne/camelot-europe-roanne</v>
      </c>
      <c r="K96" s="1">
        <f>Spaces!K96</f>
        <v>12</v>
      </c>
      <c r="L96" s="4" t="str">
        <f>Spaces!L96</f>
        <v>https://release-images.clm-rls.ifsalpha.com/af09f1b2-0118-46e0-a2b2-8714fd0a4605</v>
      </c>
      <c r="M96" s="4" t="str">
        <f>Spaces!M96</f>
        <v>https://release-images.clm-rls.ifsalpha.com/471c4775-99cc-4a20-9432-c8bdd3768c30</v>
      </c>
      <c r="N96" s="4" t="str">
        <f>Spaces!N96</f>
        <v>https://release-images.clm-rls.ifsalpha.com/1a720de9-f5bd-492f-a161-a70bcf9dc45c</v>
      </c>
      <c r="O96" s="1" t="str">
        <f>Spaces!O96</f>
        <v/>
      </c>
      <c r="P96" s="1" t="str">
        <f>Spaces!P96</f>
        <v/>
      </c>
      <c r="Q96" s="1" t="str">
        <f>Spaces!Q96</f>
        <v/>
      </c>
      <c r="R96" s="1" t="str">
        <f>Spaces!R96</f>
        <v/>
      </c>
      <c r="S96" s="1" t="str">
        <f>Spaces!S96</f>
        <v/>
      </c>
      <c r="T96" s="1" t="str">
        <f>Spaces!T96</f>
        <v/>
      </c>
      <c r="U96" s="1" t="str">
        <f>Spaces!U96</f>
        <v/>
      </c>
      <c r="V96" s="1" t="str">
        <f t="shared" si="1"/>
        <v>chambre</v>
      </c>
      <c r="W96" s="5" t="str">
        <f t="shared" si="2"/>
        <v>contact@colivme.com</v>
      </c>
      <c r="X96" s="5" t="str">
        <f t="shared" si="3"/>
        <v>+33(0)182886991</v>
      </c>
      <c r="Y96" s="5" t="str">
        <f t="shared" si="4"/>
        <v>meublé</v>
      </c>
      <c r="Z96" s="5" t="str">
        <f t="shared" si="5"/>
        <v>disponible</v>
      </c>
    </row>
    <row r="97">
      <c r="A97" s="1" t="str">
        <f>Spaces!A97</f>
        <v>Camelot Europe Rouen</v>
      </c>
      <c r="B97" s="1" t="str">
        <f>Spaces!B97</f>
        <v>Camelot Europe vous proposes dans une résidence sécurisée, des chambres allant 18 à 35m² au format Coliving.
Vous trouverez à chaque étage une cuisine une vaste salle à manger/salon et salles d'eau avec cabine de douche.
Nous acceptons les personnes justifiant d’une activité professionnelle au sein de la région ou étudiant ayant un garant.</v>
      </c>
      <c r="C97" s="1" t="str">
        <f>Spaces!C97</f>
        <v>16 rue Henri rivière</v>
      </c>
      <c r="D97" s="1" t="str">
        <f>Spaces!D97</f>
        <v>Rouen </v>
      </c>
      <c r="E97" s="1" t="str">
        <f>Spaces!E97</f>
        <v>France</v>
      </c>
      <c r="F97" s="1" t="str">
        <f>Spaces!F97</f>
        <v>76000</v>
      </c>
      <c r="G97" s="1">
        <f>Spaces!G97</f>
        <v>49.4358644</v>
      </c>
      <c r="H97" s="1">
        <f>Spaces!H97</f>
        <v>1.1079417</v>
      </c>
      <c r="I97" s="1">
        <f>Spaces!I97</f>
        <v>228</v>
      </c>
      <c r="J97" s="4" t="str">
        <f>Spaces!J97</f>
        <v>https://colivme.com/coliving/france/rouen/camelot-europe-rouen</v>
      </c>
      <c r="K97" s="1">
        <f>Spaces!K97</f>
        <v>27</v>
      </c>
      <c r="L97" s="4" t="str">
        <f>Spaces!L97</f>
        <v>https://release-images.clm-rls.ifsalpha.com/71fce3ef-bfef-4f38-8c72-9940fe00b650</v>
      </c>
      <c r="M97" s="4" t="str">
        <f>Spaces!M97</f>
        <v>https://release-images.clm-rls.ifsalpha.com/116d607a-3d66-4c08-8f60-e452e75a8d91</v>
      </c>
      <c r="N97" s="4" t="str">
        <f>Spaces!N97</f>
        <v>https://release-images.clm-rls.ifsalpha.com/073d333c-fd82-478d-a081-b32de5a35723</v>
      </c>
      <c r="O97" s="1" t="str">
        <f>Spaces!O97</f>
        <v/>
      </c>
      <c r="P97" s="1" t="str">
        <f>Spaces!P97</f>
        <v/>
      </c>
      <c r="Q97" s="1" t="str">
        <f>Spaces!Q97</f>
        <v/>
      </c>
      <c r="R97" s="1" t="str">
        <f>Spaces!R97</f>
        <v/>
      </c>
      <c r="S97" s="1" t="str">
        <f>Spaces!S97</f>
        <v/>
      </c>
      <c r="T97" s="1" t="str">
        <f>Spaces!T97</f>
        <v/>
      </c>
      <c r="U97" s="1" t="str">
        <f>Spaces!U97</f>
        <v/>
      </c>
      <c r="V97" s="1" t="str">
        <f t="shared" si="1"/>
        <v>chambre</v>
      </c>
      <c r="W97" s="5" t="str">
        <f t="shared" si="2"/>
        <v>contact@colivme.com</v>
      </c>
      <c r="X97" s="5" t="str">
        <f t="shared" si="3"/>
        <v>+33(0)182886991</v>
      </c>
      <c r="Y97" s="5" t="str">
        <f t="shared" si="4"/>
        <v>meublé</v>
      </c>
      <c r="Z97" s="5" t="str">
        <f t="shared" si="5"/>
        <v>disponible</v>
      </c>
    </row>
    <row r="98">
      <c r="A98" s="1" t="str">
        <f>Spaces!A98</f>
        <v>Camelot Europe St Benoit</v>
      </c>
      <c r="B98" s="1" t="str">
        <f>Spaces!B98</f>
        <v>Camelot Europe vous propose dans une résidence sécurisée des chambres allant d’une superficie de 15 m² à 35m² selon les disponibilités.
L’offre de logement est proposée sous forme de Coliving, la cuisine, les sanitaires et les salles de bains sont à partager.
Nous acceptons les personnes justifiant d’une activité professionnelle au sein de la région ou étudiant ayant un garant.</v>
      </c>
      <c r="C98" s="1" t="str">
        <f>Spaces!C98</f>
        <v>124 route de Poitiers</v>
      </c>
      <c r="D98" s="1" t="str">
        <f>Spaces!D98</f>
        <v>Saint Benoit</v>
      </c>
      <c r="E98" s="1" t="str">
        <f>Spaces!E98</f>
        <v>France</v>
      </c>
      <c r="F98" s="1" t="str">
        <f>Spaces!F98</f>
        <v>86280</v>
      </c>
      <c r="G98" s="1">
        <f>Spaces!G98</f>
        <v>46.5611276</v>
      </c>
      <c r="H98" s="1">
        <f>Spaces!H98</f>
        <v>0.3441035</v>
      </c>
      <c r="I98" s="1">
        <f>Spaces!I98</f>
        <v>175</v>
      </c>
      <c r="J98" s="4" t="str">
        <f>Spaces!J98</f>
        <v>https://colivme.com/coliving/france/saint-benoit/camelot-europe-st-benoit</v>
      </c>
      <c r="K98" s="1">
        <f>Spaces!K98</f>
        <v>8</v>
      </c>
      <c r="L98" s="4" t="str">
        <f>Spaces!L98</f>
        <v>https://release-images.clm-rls.ifsalpha.com/ea8b4982-c27d-4fc5-81cd-d856e766c57f</v>
      </c>
      <c r="M98" s="4" t="str">
        <f>Spaces!M98</f>
        <v>https://release-images.clm-rls.ifsalpha.com/d691a975-4eb8-435c-9265-52108be2543b</v>
      </c>
      <c r="N98" s="4" t="str">
        <f>Spaces!N98</f>
        <v>https://release-images.clm-rls.ifsalpha.com/f1fb249d-b54b-44fc-9ac9-f6c2864efc2e</v>
      </c>
      <c r="O98" s="1" t="str">
        <f>Spaces!O98</f>
        <v/>
      </c>
      <c r="P98" s="1" t="str">
        <f>Spaces!P98</f>
        <v/>
      </c>
      <c r="Q98" s="1" t="str">
        <f>Spaces!Q98</f>
        <v/>
      </c>
      <c r="R98" s="1" t="str">
        <f>Spaces!R98</f>
        <v/>
      </c>
      <c r="S98" s="1" t="str">
        <f>Spaces!S98</f>
        <v/>
      </c>
      <c r="T98" s="1" t="str">
        <f>Spaces!T98</f>
        <v/>
      </c>
      <c r="U98" s="1" t="str">
        <f>Spaces!U98</f>
        <v/>
      </c>
      <c r="V98" s="1" t="str">
        <f t="shared" si="1"/>
        <v>chambre</v>
      </c>
      <c r="W98" s="5" t="str">
        <f t="shared" si="2"/>
        <v>contact@colivme.com</v>
      </c>
      <c r="X98" s="5" t="str">
        <f t="shared" si="3"/>
        <v>+33(0)182886991</v>
      </c>
      <c r="Y98" s="5" t="str">
        <f t="shared" si="4"/>
        <v>meublé</v>
      </c>
      <c r="Z98" s="5" t="str">
        <f t="shared" si="5"/>
        <v>disponible</v>
      </c>
    </row>
    <row r="99">
      <c r="A99" s="1" t="str">
        <f>Spaces!A99</f>
        <v>Colivys - Strasbourg </v>
      </c>
      <c r="B99" s="1" t="str">
        <f>Spaces!B99</f>
        <v>Venez vivre dans un très grand appartement bourgeois de 135m² au 1er étage avec des très grandes pièces à vivre offrant 5 chambres. Le tout décoré et aménagé avec soin avec du mobilier neuf. 
Cet appartement possède également un grand jardin pour tous les résidents et un garage à vélo. Il est entièrement équipé et meublé, vous aurez à votre disposition une cuisine toute équipée et une salle de bain. Très belle hauteur sous plafond dans toutes les chambres et parquet en bois massif en excellent état dans toutes les chambres. 
Les chambres sont meublées avec goût et comprennent toute un bureau avec chaise de bureau, lampe de bureau, table de chevet, lit double, armoire et rangements.</v>
      </c>
      <c r="C99" s="1" t="str">
        <f>Spaces!C99</f>
        <v>15 Boulevard Clémenceau</v>
      </c>
      <c r="D99" s="1" t="str">
        <f>Spaces!D99</f>
        <v>Strasbourg</v>
      </c>
      <c r="E99" s="1" t="str">
        <f>Spaces!E99</f>
        <v>France</v>
      </c>
      <c r="F99" s="1" t="str">
        <f>Spaces!F99</f>
        <v>67000</v>
      </c>
      <c r="G99" s="1">
        <f>Spaces!G99</f>
        <v>48.5912244</v>
      </c>
      <c r="H99" s="1">
        <f>Spaces!H99</f>
        <v>7.7471183</v>
      </c>
      <c r="I99" s="1" t="str">
        <f>Spaces!I99</f>
        <v/>
      </c>
      <c r="J99" s="4" t="str">
        <f>Spaces!J99</f>
        <v>https://colivme.com/coliving/france/strasbourg/colivys-strasbourg</v>
      </c>
      <c r="K99" s="1">
        <f>Spaces!K99</f>
        <v>5</v>
      </c>
      <c r="L99" s="4" t="str">
        <f>Spaces!L99</f>
        <v>https://release-images.clm-rls.ifsalpha.com/d064b5e3-3a9f-4e0b-bccd-500b0c534a89</v>
      </c>
      <c r="M99" s="4" t="str">
        <f>Spaces!M99</f>
        <v>https://release-images.clm-rls.ifsalpha.com/84dda461-7d5c-4088-9905-faa476d13e5c</v>
      </c>
      <c r="N99" s="4" t="str">
        <f>Spaces!N99</f>
        <v>https://release-images.clm-rls.ifsalpha.com/5187a3aa-4a28-4c0e-b037-72f38e77b5ba</v>
      </c>
      <c r="O99" s="4" t="str">
        <f>Spaces!O99</f>
        <v>https://release-images.clm-rls.ifsalpha.com/5c4dce8a-2080-424e-babc-9b770e9e230e</v>
      </c>
      <c r="P99" s="1" t="str">
        <f>Spaces!P99</f>
        <v/>
      </c>
      <c r="Q99" s="1" t="str">
        <f>Spaces!Q99</f>
        <v/>
      </c>
      <c r="R99" s="1" t="str">
        <f>Spaces!R99</f>
        <v/>
      </c>
      <c r="S99" s="4" t="str">
        <f>Spaces!S99</f>
        <v>https://release-images.clm-rls.ifsalpha.com/a5a70e52-0a2f-4ee6-b189-35d8df868bd1</v>
      </c>
      <c r="T99" s="4" t="str">
        <f>Spaces!T99</f>
        <v>https://release-images.clm-rls.ifsalpha.com/43729a10-df32-4266-9034-540fb2bc5fd9</v>
      </c>
      <c r="U99" s="4" t="str">
        <f>Spaces!U99</f>
        <v>https://release-images.clm-rls.ifsalpha.com/131eb0b3-6d35-4f6d-9865-17337a3f4484</v>
      </c>
      <c r="V99" s="1" t="str">
        <f t="shared" si="1"/>
        <v>chambre</v>
      </c>
      <c r="W99" s="5" t="str">
        <f t="shared" si="2"/>
        <v>contact@colivme.com</v>
      </c>
      <c r="X99" s="5" t="str">
        <f t="shared" si="3"/>
        <v>+33(0)182886991</v>
      </c>
      <c r="Y99" s="5" t="str">
        <f t="shared" si="4"/>
        <v>meublé</v>
      </c>
      <c r="Z99" s="5" t="str">
        <f t="shared" si="5"/>
        <v>non disponible</v>
      </c>
    </row>
    <row r="100">
      <c r="A100" s="1" t="str">
        <f>Spaces!A100</f>
        <v>Colivys - Toulouse </v>
      </c>
      <c r="B100" s="1" t="str">
        <f>Spaces!B100</f>
        <v>Grand appartement standing de 82m2 situé en centre-ville Toulousain. A deux pas du métro Jean Jaurès et Jeanne d’Arc (ligne A et B). Ce bel appartement refait à neuf dispose de 4 chambres lumineuses dont une avec balcon, d’une grande salle de bain avec belle douche à l’italienne et machine à laver et d’une cuisine équipée. 
L'appartement disponible d'une très bonne situation géographique permettant de profiter pleinement de la vie en centre-ville. Le tout décoré et aménagé avec soin. Le prix comprend le loyer, la provision sur charges et sur la consommation d’électricité, de chauffage, eau, internet haut débit et assurance habitation. Les chambres sont éligibles aux APL. </v>
      </c>
      <c r="C100" s="1" t="str">
        <f>Spaces!C100</f>
        <v>8 rue Lafont</v>
      </c>
      <c r="D100" s="1" t="str">
        <f>Spaces!D100</f>
        <v>Toulouse</v>
      </c>
      <c r="E100" s="1" t="str">
        <f>Spaces!E100</f>
        <v>France</v>
      </c>
      <c r="F100" s="1" t="str">
        <f>Spaces!F100</f>
        <v>31000</v>
      </c>
      <c r="G100" s="1">
        <f>Spaces!G100</f>
        <v>43.6099387</v>
      </c>
      <c r="H100" s="1">
        <f>Spaces!H100</f>
        <v>1.4514362</v>
      </c>
      <c r="I100" s="1" t="str">
        <f>Spaces!I100</f>
        <v/>
      </c>
      <c r="J100" s="4" t="str">
        <f>Spaces!J100</f>
        <v>https://colivme.com/coliving/france/toulouse/colivys-toulouse</v>
      </c>
      <c r="K100" s="1">
        <f>Spaces!K100</f>
        <v>4</v>
      </c>
      <c r="L100" s="4" t="str">
        <f>Spaces!L100</f>
        <v>https://release-images.clm-rls.ifsalpha.com/9a759a63-c585-47f3-bb49-4204d70439ee</v>
      </c>
      <c r="M100" s="4" t="str">
        <f>Spaces!M100</f>
        <v>https://release-images.clm-rls.ifsalpha.com/fb766e7c-437f-4af0-813f-55a432c9e8f4</v>
      </c>
      <c r="N100" s="4" t="str">
        <f>Spaces!N100</f>
        <v>https://release-images.clm-rls.ifsalpha.com/0dd85e3f-6dfc-4c00-ab99-a2d54ac4377a</v>
      </c>
      <c r="O100" s="4" t="str">
        <f>Spaces!O100</f>
        <v>https://release-images.clm-rls.ifsalpha.com/2296a38e-87ea-4741-8f5a-7d178a014847</v>
      </c>
      <c r="P100" s="1" t="str">
        <f>Spaces!P100</f>
        <v/>
      </c>
      <c r="Q100" s="1" t="str">
        <f>Spaces!Q100</f>
        <v/>
      </c>
      <c r="R100" s="1" t="str">
        <f>Spaces!R100</f>
        <v/>
      </c>
      <c r="S100" s="1" t="str">
        <f>Spaces!S100</f>
        <v/>
      </c>
      <c r="T100" s="1" t="str">
        <f>Spaces!T100</f>
        <v/>
      </c>
      <c r="U100" s="1" t="str">
        <f>Spaces!U100</f>
        <v/>
      </c>
      <c r="V100" s="1" t="str">
        <f t="shared" si="1"/>
        <v>chambre</v>
      </c>
      <c r="W100" s="5" t="str">
        <f t="shared" si="2"/>
        <v>contact@colivme.com</v>
      </c>
      <c r="X100" s="5" t="str">
        <f t="shared" si="3"/>
        <v>+33(0)182886991</v>
      </c>
      <c r="Y100" s="5" t="str">
        <f t="shared" si="4"/>
        <v>meublé</v>
      </c>
      <c r="Z100" s="5" t="str">
        <f t="shared" si="5"/>
        <v>non disponible</v>
      </c>
    </row>
    <row r="101">
      <c r="A101" s="1" t="str">
        <f>Spaces!A101</f>
        <v> L' ALEXANDRIN</v>
      </c>
      <c r="B101" s="1" t="str">
        <f>Spaces!B101</f>
        <v>Nos résidences Sweetly sont sûres et sécurisées.
Les accès sont protégés par une platine Intratone (contrôle et ouverture via mobile) avec caméra et vigik. Grâce à la vidéosurveillance dans nos Sweet Espaces, notre Sweet Manager veille sur nos résidents.
C'est profiter à la fois d'un appartement et d'une résidence connectés pour gérer son logement du bout des doigts, être au courant des prochains bus de la météo et de l'actualité grâce à nos panneaux interactifs situés dans le hall d'entrée. C'est aussi profiter des boites aux lettres et de la laverie connectées.
</v>
      </c>
      <c r="C101" s="1" t="str">
        <f>Spaces!C101</f>
        <v>41 RUE CORNEILLE</v>
      </c>
      <c r="D101" s="1" t="str">
        <f>Spaces!D101</f>
        <v>TOULOUSE</v>
      </c>
      <c r="E101" s="1" t="str">
        <f>Spaces!E101</f>
        <v>FRANCE</v>
      </c>
      <c r="F101" s="1" t="str">
        <f>Spaces!F101</f>
        <v>31100</v>
      </c>
      <c r="G101" s="1">
        <f>Spaces!G101</f>
        <v>43.5919201</v>
      </c>
      <c r="H101" s="1">
        <f>Spaces!H101</f>
        <v>1.4115543</v>
      </c>
      <c r="I101" s="1">
        <f>Spaces!I101</f>
        <v>570</v>
      </c>
      <c r="J101" s="4" t="str">
        <f>Spaces!J101</f>
        <v>https://colivme.com/coliving/france/toulouse/l-alexandrin</v>
      </c>
      <c r="K101" s="1">
        <f>Spaces!K101</f>
        <v>251</v>
      </c>
      <c r="L101" s="4" t="str">
        <f>Spaces!L101</f>
        <v>https://release-images.clm-rls.ifsalpha.com/0f5ee2be-66a7-4570-8f57-70cd3cf8418e</v>
      </c>
      <c r="M101" s="4" t="str">
        <f>Spaces!M101</f>
        <v>https://release-images.clm-rls.ifsalpha.com/e00bf443-5d5b-4090-a1cd-f356c5d0cbd1</v>
      </c>
      <c r="N101" s="4" t="str">
        <f>Spaces!N101</f>
        <v>https://release-images.clm-rls.ifsalpha.com/4302cef8-f356-4cf7-bd0b-5ce5a5d9827c</v>
      </c>
      <c r="O101" s="1" t="str">
        <f>Spaces!O101</f>
        <v/>
      </c>
      <c r="P101" s="1" t="str">
        <f>Spaces!P101</f>
        <v/>
      </c>
      <c r="Q101" s="1" t="str">
        <f>Spaces!Q101</f>
        <v/>
      </c>
      <c r="R101" s="1" t="str">
        <f>Spaces!R101</f>
        <v/>
      </c>
      <c r="S101" s="4" t="str">
        <f>Spaces!S101</f>
        <v>https://release-images.clm-rls.ifsalpha.com/23a90d8d-d9d3-43b8-9dfc-c7876fb7c8c9</v>
      </c>
      <c r="T101" s="4" t="str">
        <f>Spaces!T101</f>
        <v>https://release-images.clm-rls.ifsalpha.com/6158c452-3093-45b6-979a-3d8a51310df5</v>
      </c>
      <c r="U101" s="1" t="str">
        <f>Spaces!U101</f>
        <v/>
      </c>
      <c r="V101" s="1" t="str">
        <f t="shared" si="1"/>
        <v/>
      </c>
      <c r="W101" s="5" t="str">
        <f t="shared" si="2"/>
        <v/>
      </c>
      <c r="X101" s="5" t="str">
        <f t="shared" si="3"/>
        <v/>
      </c>
      <c r="Y101" s="5" t="str">
        <f t="shared" si="4"/>
        <v/>
      </c>
      <c r="Z101" s="5" t="str">
        <f t="shared" si="5"/>
        <v>disponible</v>
      </c>
    </row>
    <row r="102">
      <c r="A102" s="1" t="str">
        <f>Spaces!A102</f>
        <v/>
      </c>
      <c r="B102" s="1" t="str">
        <f>Spaces!B102</f>
        <v/>
      </c>
      <c r="C102" s="1" t="str">
        <f>Spaces!C102</f>
        <v/>
      </c>
      <c r="D102" s="1" t="str">
        <f>Spaces!D102</f>
        <v/>
      </c>
      <c r="E102" s="1" t="str">
        <f>Spaces!E102</f>
        <v/>
      </c>
      <c r="F102" s="1" t="str">
        <f>Spaces!F102</f>
        <v/>
      </c>
      <c r="G102" s="1" t="str">
        <f>Spaces!G102</f>
        <v/>
      </c>
      <c r="H102" s="1" t="str">
        <f>Spaces!H102</f>
        <v/>
      </c>
      <c r="I102" s="1" t="str">
        <f>Spaces!I102</f>
        <v/>
      </c>
      <c r="J102" s="1" t="str">
        <f>Spaces!J102</f>
        <v/>
      </c>
      <c r="K102" s="1" t="str">
        <f>Spaces!K102</f>
        <v/>
      </c>
      <c r="L102" s="1" t="str">
        <f>Spaces!L102</f>
        <v/>
      </c>
      <c r="M102" s="1" t="str">
        <f>Spaces!M102</f>
        <v/>
      </c>
      <c r="N102" s="1" t="str">
        <f>Spaces!N102</f>
        <v/>
      </c>
      <c r="O102" s="1" t="str">
        <f>Spaces!O102</f>
        <v/>
      </c>
      <c r="P102" s="1" t="str">
        <f>Spaces!P102</f>
        <v/>
      </c>
      <c r="Q102" s="1" t="str">
        <f>Spaces!Q102</f>
        <v/>
      </c>
      <c r="R102" s="1" t="str">
        <f>Spaces!R102</f>
        <v/>
      </c>
      <c r="S102" s="1" t="str">
        <f>Spaces!S102</f>
        <v/>
      </c>
      <c r="T102" s="1" t="str">
        <f>Spaces!T102</f>
        <v/>
      </c>
      <c r="U102" s="1" t="str">
        <f>Spaces!U102</f>
        <v/>
      </c>
      <c r="V102" s="1" t="str">
        <f t="shared" si="1"/>
        <v/>
      </c>
      <c r="W102" s="5" t="str">
        <f t="shared" si="2"/>
        <v/>
      </c>
      <c r="X102" s="5" t="str">
        <f t="shared" si="3"/>
        <v/>
      </c>
      <c r="Y102" s="5" t="str">
        <f t="shared" si="4"/>
        <v/>
      </c>
      <c r="Z102" s="5" t="str">
        <f t="shared" si="5"/>
        <v/>
      </c>
    </row>
    <row r="103">
      <c r="A103" s="1" t="str">
        <f>Spaces!A103</f>
        <v/>
      </c>
      <c r="B103" s="1" t="str">
        <f>Spaces!B103</f>
        <v/>
      </c>
      <c r="C103" s="1" t="str">
        <f>Spaces!C103</f>
        <v/>
      </c>
      <c r="D103" s="1" t="str">
        <f>Spaces!D103</f>
        <v/>
      </c>
      <c r="E103" s="1" t="str">
        <f>Spaces!E103</f>
        <v/>
      </c>
      <c r="F103" s="1" t="str">
        <f>Spaces!F103</f>
        <v/>
      </c>
      <c r="G103" s="1" t="str">
        <f>Spaces!G103</f>
        <v/>
      </c>
      <c r="H103" s="1" t="str">
        <f>Spaces!H103</f>
        <v/>
      </c>
      <c r="I103" s="1" t="str">
        <f>Spaces!I103</f>
        <v/>
      </c>
      <c r="J103" s="1" t="str">
        <f>Spaces!J103</f>
        <v/>
      </c>
      <c r="K103" s="1" t="str">
        <f>Spaces!K103</f>
        <v/>
      </c>
      <c r="L103" s="1" t="str">
        <f>Spaces!L103</f>
        <v/>
      </c>
      <c r="M103" s="1" t="str">
        <f>Spaces!M103</f>
        <v/>
      </c>
      <c r="N103" s="1" t="str">
        <f>Spaces!N103</f>
        <v/>
      </c>
      <c r="O103" s="1" t="str">
        <f>Spaces!O103</f>
        <v/>
      </c>
      <c r="P103" s="1" t="str">
        <f>Spaces!P103</f>
        <v/>
      </c>
      <c r="Q103" s="1" t="str">
        <f>Spaces!Q103</f>
        <v/>
      </c>
      <c r="R103" s="1" t="str">
        <f>Spaces!R103</f>
        <v/>
      </c>
      <c r="S103" s="1" t="str">
        <f>Spaces!S103</f>
        <v/>
      </c>
      <c r="T103" s="1" t="str">
        <f>Spaces!T103</f>
        <v/>
      </c>
      <c r="U103" s="1" t="str">
        <f>Spaces!U103</f>
        <v/>
      </c>
      <c r="V103" s="1" t="str">
        <f t="shared" si="1"/>
        <v/>
      </c>
      <c r="W103" s="5" t="str">
        <f t="shared" si="2"/>
        <v/>
      </c>
      <c r="X103" s="5" t="str">
        <f t="shared" si="3"/>
        <v/>
      </c>
      <c r="Y103" s="5" t="str">
        <f t="shared" si="4"/>
        <v/>
      </c>
      <c r="Z103" s="5" t="str">
        <f t="shared" si="5"/>
        <v/>
      </c>
    </row>
    <row r="104">
      <c r="A104" s="1" t="str">
        <f>Spaces!A104</f>
        <v/>
      </c>
      <c r="B104" s="1" t="str">
        <f>Spaces!B104</f>
        <v/>
      </c>
      <c r="C104" s="1" t="str">
        <f>Spaces!C104</f>
        <v/>
      </c>
      <c r="D104" s="1" t="str">
        <f>Spaces!D104</f>
        <v/>
      </c>
      <c r="E104" s="1" t="str">
        <f>Spaces!E104</f>
        <v/>
      </c>
      <c r="F104" s="1" t="str">
        <f>Spaces!F104</f>
        <v/>
      </c>
      <c r="G104" s="1" t="str">
        <f>Spaces!G104</f>
        <v/>
      </c>
      <c r="H104" s="1" t="str">
        <f>Spaces!H104</f>
        <v/>
      </c>
      <c r="I104" s="1" t="str">
        <f>Spaces!I104</f>
        <v/>
      </c>
      <c r="J104" s="1" t="str">
        <f>Spaces!J104</f>
        <v/>
      </c>
      <c r="K104" s="1" t="str">
        <f>Spaces!K104</f>
        <v/>
      </c>
      <c r="L104" s="1" t="str">
        <f>Spaces!L104</f>
        <v/>
      </c>
      <c r="M104" s="1" t="str">
        <f>Spaces!M104</f>
        <v/>
      </c>
      <c r="N104" s="1" t="str">
        <f>Spaces!N104</f>
        <v/>
      </c>
      <c r="O104" s="1" t="str">
        <f>Spaces!O104</f>
        <v/>
      </c>
      <c r="P104" s="1" t="str">
        <f>Spaces!P104</f>
        <v/>
      </c>
      <c r="Q104" s="1" t="str">
        <f>Spaces!Q104</f>
        <v/>
      </c>
      <c r="R104" s="1" t="str">
        <f>Spaces!R104</f>
        <v/>
      </c>
      <c r="S104" s="1" t="str">
        <f>Spaces!S104</f>
        <v/>
      </c>
      <c r="T104" s="1" t="str">
        <f>Spaces!T104</f>
        <v/>
      </c>
      <c r="U104" s="1" t="str">
        <f>Spaces!U104</f>
        <v/>
      </c>
      <c r="V104" s="1" t="str">
        <f t="shared" si="1"/>
        <v/>
      </c>
      <c r="W104" s="5" t="str">
        <f t="shared" si="2"/>
        <v/>
      </c>
      <c r="X104" s="5" t="str">
        <f t="shared" si="3"/>
        <v/>
      </c>
      <c r="Y104" s="5" t="str">
        <f t="shared" si="4"/>
        <v/>
      </c>
      <c r="Z104" s="5" t="str">
        <f t="shared" si="5"/>
        <v/>
      </c>
    </row>
    <row r="105">
      <c r="A105" s="1" t="str">
        <f>Spaces!A105</f>
        <v/>
      </c>
      <c r="B105" s="1" t="str">
        <f>Spaces!B105</f>
        <v/>
      </c>
      <c r="C105" s="1" t="str">
        <f>Spaces!C105</f>
        <v/>
      </c>
      <c r="D105" s="1" t="str">
        <f>Spaces!D105</f>
        <v/>
      </c>
      <c r="E105" s="1" t="str">
        <f>Spaces!E105</f>
        <v/>
      </c>
      <c r="F105" s="1" t="str">
        <f>Spaces!F105</f>
        <v/>
      </c>
      <c r="G105" s="1" t="str">
        <f>Spaces!G105</f>
        <v/>
      </c>
      <c r="H105" s="1" t="str">
        <f>Spaces!H105</f>
        <v/>
      </c>
      <c r="I105" s="1" t="str">
        <f>Spaces!I105</f>
        <v/>
      </c>
      <c r="J105" s="1" t="str">
        <f>Spaces!J105</f>
        <v/>
      </c>
      <c r="K105" s="1" t="str">
        <f>Spaces!K105</f>
        <v/>
      </c>
      <c r="L105" s="1" t="str">
        <f>Spaces!L105</f>
        <v/>
      </c>
      <c r="M105" s="1" t="str">
        <f>Spaces!M105</f>
        <v/>
      </c>
      <c r="N105" s="1" t="str">
        <f>Spaces!N105</f>
        <v/>
      </c>
      <c r="O105" s="1" t="str">
        <f>Spaces!O105</f>
        <v/>
      </c>
      <c r="P105" s="1" t="str">
        <f>Spaces!P105</f>
        <v/>
      </c>
      <c r="Q105" s="1" t="str">
        <f>Spaces!Q105</f>
        <v/>
      </c>
      <c r="R105" s="1" t="str">
        <f>Spaces!R105</f>
        <v/>
      </c>
      <c r="S105" s="1" t="str">
        <f>Spaces!S105</f>
        <v/>
      </c>
      <c r="T105" s="1" t="str">
        <f>Spaces!T105</f>
        <v/>
      </c>
      <c r="U105" s="1" t="str">
        <f>Spaces!U105</f>
        <v/>
      </c>
      <c r="V105" s="1" t="str">
        <f t="shared" si="1"/>
        <v/>
      </c>
      <c r="W105" s="5" t="str">
        <f t="shared" si="2"/>
        <v/>
      </c>
      <c r="X105" s="5" t="str">
        <f t="shared" si="3"/>
        <v/>
      </c>
      <c r="Y105" s="5" t="str">
        <f t="shared" si="4"/>
        <v/>
      </c>
      <c r="Z105" s="5" t="str">
        <f t="shared" si="5"/>
        <v/>
      </c>
    </row>
    <row r="106">
      <c r="A106" s="1" t="str">
        <f>Spaces!A106</f>
        <v/>
      </c>
      <c r="B106" s="1" t="str">
        <f>Spaces!B106</f>
        <v/>
      </c>
      <c r="C106" s="1" t="str">
        <f>Spaces!C106</f>
        <v/>
      </c>
      <c r="D106" s="1" t="str">
        <f>Spaces!D106</f>
        <v/>
      </c>
      <c r="E106" s="1" t="str">
        <f>Spaces!E106</f>
        <v/>
      </c>
      <c r="F106" s="1" t="str">
        <f>Spaces!F106</f>
        <v/>
      </c>
      <c r="G106" s="1" t="str">
        <f>Spaces!G106</f>
        <v/>
      </c>
      <c r="H106" s="1" t="str">
        <f>Spaces!H106</f>
        <v/>
      </c>
      <c r="I106" s="1" t="str">
        <f>Spaces!I106</f>
        <v/>
      </c>
      <c r="J106" s="1" t="str">
        <f>Spaces!J106</f>
        <v/>
      </c>
      <c r="K106" s="1" t="str">
        <f>Spaces!K106</f>
        <v/>
      </c>
      <c r="L106" s="1" t="str">
        <f>Spaces!L106</f>
        <v/>
      </c>
      <c r="M106" s="1" t="str">
        <f>Spaces!M106</f>
        <v/>
      </c>
      <c r="N106" s="1" t="str">
        <f>Spaces!N106</f>
        <v/>
      </c>
      <c r="O106" s="1" t="str">
        <f>Spaces!O106</f>
        <v/>
      </c>
      <c r="P106" s="1" t="str">
        <f>Spaces!P106</f>
        <v/>
      </c>
      <c r="Q106" s="1" t="str">
        <f>Spaces!Q106</f>
        <v/>
      </c>
      <c r="R106" s="1" t="str">
        <f>Spaces!R106</f>
        <v/>
      </c>
      <c r="S106" s="1" t="str">
        <f>Spaces!S106</f>
        <v/>
      </c>
      <c r="T106" s="1" t="str">
        <f>Spaces!T106</f>
        <v/>
      </c>
      <c r="U106" s="1" t="str">
        <f>Spaces!U106</f>
        <v/>
      </c>
      <c r="V106" s="1" t="str">
        <f t="shared" si="1"/>
        <v/>
      </c>
      <c r="W106" s="5" t="str">
        <f t="shared" si="2"/>
        <v/>
      </c>
      <c r="X106" s="5" t="str">
        <f t="shared" si="3"/>
        <v/>
      </c>
      <c r="Y106" s="5" t="str">
        <f t="shared" si="4"/>
        <v/>
      </c>
      <c r="Z106" s="5" t="str">
        <f t="shared" si="5"/>
        <v/>
      </c>
    </row>
    <row r="107">
      <c r="A107" s="1" t="str">
        <f>Spaces!A107</f>
        <v/>
      </c>
      <c r="B107" s="1" t="str">
        <f>Spaces!B107</f>
        <v/>
      </c>
      <c r="C107" s="1" t="str">
        <f>Spaces!C107</f>
        <v/>
      </c>
      <c r="D107" s="1" t="str">
        <f>Spaces!D107</f>
        <v/>
      </c>
      <c r="E107" s="1" t="str">
        <f>Spaces!E107</f>
        <v/>
      </c>
      <c r="F107" s="1" t="str">
        <f>Spaces!F107</f>
        <v/>
      </c>
      <c r="G107" s="1" t="str">
        <f>Spaces!G107</f>
        <v/>
      </c>
      <c r="H107" s="1" t="str">
        <f>Spaces!H107</f>
        <v/>
      </c>
      <c r="I107" s="1" t="str">
        <f>Spaces!I107</f>
        <v/>
      </c>
      <c r="J107" s="1" t="str">
        <f>Spaces!J107</f>
        <v/>
      </c>
      <c r="K107" s="1" t="str">
        <f>Spaces!K107</f>
        <v/>
      </c>
      <c r="L107" s="1" t="str">
        <f>Spaces!L107</f>
        <v/>
      </c>
      <c r="M107" s="1" t="str">
        <f>Spaces!M107</f>
        <v/>
      </c>
      <c r="N107" s="1" t="str">
        <f>Spaces!N107</f>
        <v/>
      </c>
      <c r="O107" s="1" t="str">
        <f>Spaces!O107</f>
        <v/>
      </c>
      <c r="P107" s="1" t="str">
        <f>Spaces!P107</f>
        <v/>
      </c>
      <c r="Q107" s="1" t="str">
        <f>Spaces!Q107</f>
        <v/>
      </c>
      <c r="R107" s="1" t="str">
        <f>Spaces!R107</f>
        <v/>
      </c>
      <c r="S107" s="1" t="str">
        <f>Spaces!S107</f>
        <v/>
      </c>
      <c r="T107" s="1" t="str">
        <f>Spaces!T107</f>
        <v/>
      </c>
      <c r="U107" s="1" t="str">
        <f>Spaces!U107</f>
        <v/>
      </c>
      <c r="V107" s="1" t="str">
        <f t="shared" si="1"/>
        <v/>
      </c>
      <c r="W107" s="5" t="str">
        <f t="shared" si="2"/>
        <v/>
      </c>
      <c r="X107" s="5" t="str">
        <f t="shared" si="3"/>
        <v/>
      </c>
      <c r="Y107" s="5" t="str">
        <f t="shared" si="4"/>
        <v/>
      </c>
      <c r="Z107" s="5" t="str">
        <f t="shared" si="5"/>
        <v/>
      </c>
    </row>
    <row r="108">
      <c r="A108" s="1" t="str">
        <f>Spaces!A108</f>
        <v/>
      </c>
      <c r="B108" s="1" t="str">
        <f>Spaces!B108</f>
        <v/>
      </c>
      <c r="C108" s="1" t="str">
        <f>Spaces!C108</f>
        <v/>
      </c>
      <c r="D108" s="1" t="str">
        <f>Spaces!D108</f>
        <v/>
      </c>
      <c r="E108" s="1" t="str">
        <f>Spaces!E108</f>
        <v/>
      </c>
      <c r="F108" s="1" t="str">
        <f>Spaces!F108</f>
        <v/>
      </c>
      <c r="G108" s="1" t="str">
        <f>Spaces!G108</f>
        <v/>
      </c>
      <c r="H108" s="1" t="str">
        <f>Spaces!H108</f>
        <v/>
      </c>
      <c r="I108" s="1" t="str">
        <f>Spaces!I108</f>
        <v/>
      </c>
      <c r="J108" s="1" t="str">
        <f>Spaces!J108</f>
        <v/>
      </c>
      <c r="K108" s="1" t="str">
        <f>Spaces!K108</f>
        <v/>
      </c>
      <c r="L108" s="1" t="str">
        <f>Spaces!L108</f>
        <v/>
      </c>
      <c r="M108" s="1" t="str">
        <f>Spaces!M108</f>
        <v/>
      </c>
      <c r="N108" s="1" t="str">
        <f>Spaces!N108</f>
        <v/>
      </c>
      <c r="O108" s="1" t="str">
        <f>Spaces!O108</f>
        <v/>
      </c>
      <c r="P108" s="1" t="str">
        <f>Spaces!P108</f>
        <v/>
      </c>
      <c r="Q108" s="1" t="str">
        <f>Spaces!Q108</f>
        <v/>
      </c>
      <c r="R108" s="1" t="str">
        <f>Spaces!R108</f>
        <v/>
      </c>
      <c r="S108" s="1" t="str">
        <f>Spaces!S108</f>
        <v/>
      </c>
      <c r="T108" s="1" t="str">
        <f>Spaces!T108</f>
        <v/>
      </c>
      <c r="U108" s="1" t="str">
        <f>Spaces!U108</f>
        <v/>
      </c>
      <c r="V108" s="1" t="str">
        <f t="shared" si="1"/>
        <v/>
      </c>
      <c r="W108" s="5" t="str">
        <f t="shared" si="2"/>
        <v/>
      </c>
      <c r="X108" s="5" t="str">
        <f t="shared" si="3"/>
        <v/>
      </c>
      <c r="Y108" s="5" t="str">
        <f t="shared" si="4"/>
        <v/>
      </c>
      <c r="Z108" s="5" t="str">
        <f t="shared" si="5"/>
        <v/>
      </c>
    </row>
    <row r="109">
      <c r="A109" s="1" t="str">
        <f>Spaces!A109</f>
        <v/>
      </c>
      <c r="B109" s="1" t="str">
        <f>Spaces!B109</f>
        <v/>
      </c>
      <c r="C109" s="1" t="str">
        <f>Spaces!C109</f>
        <v/>
      </c>
      <c r="D109" s="1" t="str">
        <f>Spaces!D109</f>
        <v/>
      </c>
      <c r="E109" s="1" t="str">
        <f>Spaces!E109</f>
        <v/>
      </c>
      <c r="F109" s="1" t="str">
        <f>Spaces!F109</f>
        <v/>
      </c>
      <c r="G109" s="1" t="str">
        <f>Spaces!G109</f>
        <v/>
      </c>
      <c r="H109" s="1" t="str">
        <f>Spaces!H109</f>
        <v/>
      </c>
      <c r="I109" s="1" t="str">
        <f>Spaces!I109</f>
        <v/>
      </c>
      <c r="J109" s="1" t="str">
        <f>Spaces!J109</f>
        <v/>
      </c>
      <c r="K109" s="1" t="str">
        <f>Spaces!K109</f>
        <v/>
      </c>
      <c r="L109" s="1" t="str">
        <f>Spaces!L109</f>
        <v/>
      </c>
      <c r="M109" s="1" t="str">
        <f>Spaces!M109</f>
        <v/>
      </c>
      <c r="N109" s="1" t="str">
        <f>Spaces!N109</f>
        <v/>
      </c>
      <c r="O109" s="1" t="str">
        <f>Spaces!O109</f>
        <v/>
      </c>
      <c r="P109" s="1" t="str">
        <f>Spaces!P109</f>
        <v/>
      </c>
      <c r="Q109" s="1" t="str">
        <f>Spaces!Q109</f>
        <v/>
      </c>
      <c r="R109" s="1" t="str">
        <f>Spaces!R109</f>
        <v/>
      </c>
      <c r="S109" s="1" t="str">
        <f>Spaces!S109</f>
        <v/>
      </c>
      <c r="T109" s="1" t="str">
        <f>Spaces!T109</f>
        <v/>
      </c>
      <c r="U109" s="1" t="str">
        <f>Spaces!U109</f>
        <v/>
      </c>
      <c r="V109" s="1" t="str">
        <f t="shared" si="1"/>
        <v/>
      </c>
      <c r="W109" s="5" t="str">
        <f t="shared" si="2"/>
        <v/>
      </c>
      <c r="X109" s="5" t="str">
        <f t="shared" si="3"/>
        <v/>
      </c>
      <c r="Y109" s="5" t="str">
        <f t="shared" si="4"/>
        <v/>
      </c>
      <c r="Z109" s="5" t="str">
        <f t="shared" si="5"/>
        <v/>
      </c>
    </row>
    <row r="110">
      <c r="A110" s="1" t="str">
        <f>Spaces!A110</f>
        <v/>
      </c>
      <c r="B110" s="1" t="str">
        <f>Spaces!B110</f>
        <v/>
      </c>
      <c r="C110" s="1" t="str">
        <f>Spaces!C110</f>
        <v/>
      </c>
      <c r="D110" s="1" t="str">
        <f>Spaces!D110</f>
        <v/>
      </c>
      <c r="E110" s="1" t="str">
        <f>Spaces!E110</f>
        <v/>
      </c>
      <c r="F110" s="1" t="str">
        <f>Spaces!F110</f>
        <v/>
      </c>
      <c r="G110" s="1" t="str">
        <f>Spaces!G110</f>
        <v/>
      </c>
      <c r="H110" s="1" t="str">
        <f>Spaces!H110</f>
        <v/>
      </c>
      <c r="I110" s="1" t="str">
        <f>Spaces!I110</f>
        <v/>
      </c>
      <c r="J110" s="1" t="str">
        <f>Spaces!J110</f>
        <v/>
      </c>
      <c r="K110" s="1" t="str">
        <f>Spaces!K110</f>
        <v/>
      </c>
      <c r="L110" s="1" t="str">
        <f>Spaces!L110</f>
        <v/>
      </c>
      <c r="M110" s="1" t="str">
        <f>Spaces!M110</f>
        <v/>
      </c>
      <c r="N110" s="1" t="str">
        <f>Spaces!N110</f>
        <v/>
      </c>
      <c r="O110" s="1" t="str">
        <f>Spaces!O110</f>
        <v/>
      </c>
      <c r="P110" s="1" t="str">
        <f>Spaces!P110</f>
        <v/>
      </c>
      <c r="Q110" s="1" t="str">
        <f>Spaces!Q110</f>
        <v/>
      </c>
      <c r="R110" s="1" t="str">
        <f>Spaces!R110</f>
        <v/>
      </c>
      <c r="S110" s="1" t="str">
        <f>Spaces!S110</f>
        <v/>
      </c>
      <c r="T110" s="1" t="str">
        <f>Spaces!T110</f>
        <v/>
      </c>
      <c r="U110" s="1" t="str">
        <f>Spaces!U110</f>
        <v/>
      </c>
      <c r="V110" s="1" t="str">
        <f t="shared" si="1"/>
        <v/>
      </c>
      <c r="W110" s="5" t="str">
        <f t="shared" si="2"/>
        <v/>
      </c>
      <c r="X110" s="5" t="str">
        <f t="shared" si="3"/>
        <v/>
      </c>
      <c r="Y110" s="5" t="str">
        <f t="shared" si="4"/>
        <v/>
      </c>
      <c r="Z110" s="5" t="str">
        <f t="shared" si="5"/>
        <v/>
      </c>
    </row>
    <row r="111">
      <c r="A111" s="1" t="str">
        <f>Spaces!A111</f>
        <v/>
      </c>
      <c r="B111" s="1" t="str">
        <f>Spaces!B111</f>
        <v/>
      </c>
      <c r="C111" s="1" t="str">
        <f>Spaces!C111</f>
        <v/>
      </c>
      <c r="D111" s="1" t="str">
        <f>Spaces!D111</f>
        <v/>
      </c>
      <c r="E111" s="1" t="str">
        <f>Spaces!E111</f>
        <v/>
      </c>
      <c r="F111" s="1" t="str">
        <f>Spaces!F111</f>
        <v/>
      </c>
      <c r="G111" s="1" t="str">
        <f>Spaces!G111</f>
        <v/>
      </c>
      <c r="H111" s="1" t="str">
        <f>Spaces!H111</f>
        <v/>
      </c>
      <c r="I111" s="1" t="str">
        <f>Spaces!I111</f>
        <v/>
      </c>
      <c r="J111" s="1" t="str">
        <f>Spaces!J111</f>
        <v/>
      </c>
      <c r="K111" s="1" t="str">
        <f>Spaces!K111</f>
        <v/>
      </c>
      <c r="L111" s="1" t="str">
        <f>Spaces!L111</f>
        <v/>
      </c>
      <c r="M111" s="1" t="str">
        <f>Spaces!M111</f>
        <v/>
      </c>
      <c r="N111" s="1" t="str">
        <f>Spaces!N111</f>
        <v/>
      </c>
      <c r="O111" s="1" t="str">
        <f>Spaces!O111</f>
        <v/>
      </c>
      <c r="P111" s="1" t="str">
        <f>Spaces!P111</f>
        <v/>
      </c>
      <c r="Q111" s="1" t="str">
        <f>Spaces!Q111</f>
        <v/>
      </c>
      <c r="R111" s="1" t="str">
        <f>Spaces!R111</f>
        <v/>
      </c>
      <c r="S111" s="1" t="str">
        <f>Spaces!S111</f>
        <v/>
      </c>
      <c r="T111" s="1" t="str">
        <f>Spaces!T111</f>
        <v/>
      </c>
      <c r="U111" s="1" t="str">
        <f>Spaces!U111</f>
        <v/>
      </c>
      <c r="V111" s="1" t="str">
        <f t="shared" si="1"/>
        <v/>
      </c>
      <c r="W111" s="5" t="str">
        <f t="shared" si="2"/>
        <v/>
      </c>
      <c r="X111" s="5" t="str">
        <f t="shared" si="3"/>
        <v/>
      </c>
      <c r="Y111" s="5" t="str">
        <f t="shared" si="4"/>
        <v/>
      </c>
      <c r="Z111" s="5" t="str">
        <f t="shared" si="5"/>
        <v/>
      </c>
    </row>
    <row r="112">
      <c r="A112" s="1" t="str">
        <f>Spaces!A112</f>
        <v/>
      </c>
      <c r="B112" s="1" t="str">
        <f>Spaces!B112</f>
        <v/>
      </c>
      <c r="C112" s="1" t="str">
        <f>Spaces!C112</f>
        <v/>
      </c>
      <c r="D112" s="1" t="str">
        <f>Spaces!D112</f>
        <v/>
      </c>
      <c r="E112" s="1" t="str">
        <f>Spaces!E112</f>
        <v/>
      </c>
      <c r="F112" s="1" t="str">
        <f>Spaces!F112</f>
        <v/>
      </c>
      <c r="G112" s="1" t="str">
        <f>Spaces!G112</f>
        <v/>
      </c>
      <c r="H112" s="1" t="str">
        <f>Spaces!H112</f>
        <v/>
      </c>
      <c r="I112" s="1" t="str">
        <f>Spaces!I112</f>
        <v/>
      </c>
      <c r="J112" s="1" t="str">
        <f>Spaces!J112</f>
        <v/>
      </c>
      <c r="K112" s="1" t="str">
        <f>Spaces!K112</f>
        <v/>
      </c>
      <c r="L112" s="1" t="str">
        <f>Spaces!L112</f>
        <v/>
      </c>
      <c r="M112" s="1" t="str">
        <f>Spaces!M112</f>
        <v/>
      </c>
      <c r="N112" s="1" t="str">
        <f>Spaces!N112</f>
        <v/>
      </c>
      <c r="O112" s="1" t="str">
        <f>Spaces!O112</f>
        <v/>
      </c>
      <c r="P112" s="1" t="str">
        <f>Spaces!P112</f>
        <v/>
      </c>
      <c r="Q112" s="1" t="str">
        <f>Spaces!Q112</f>
        <v/>
      </c>
      <c r="R112" s="1" t="str">
        <f>Spaces!R112</f>
        <v/>
      </c>
      <c r="S112" s="1" t="str">
        <f>Spaces!S112</f>
        <v/>
      </c>
      <c r="T112" s="1" t="str">
        <f>Spaces!T112</f>
        <v/>
      </c>
      <c r="U112" s="1" t="str">
        <f>Spaces!U112</f>
        <v/>
      </c>
      <c r="V112" s="1" t="str">
        <f t="shared" si="1"/>
        <v/>
      </c>
      <c r="W112" s="5" t="str">
        <f t="shared" si="2"/>
        <v/>
      </c>
      <c r="X112" s="5" t="str">
        <f t="shared" si="3"/>
        <v/>
      </c>
      <c r="Y112" s="5" t="str">
        <f t="shared" si="4"/>
        <v/>
      </c>
      <c r="Z112" s="5" t="str">
        <f t="shared" si="5"/>
        <v/>
      </c>
    </row>
    <row r="113">
      <c r="A113" s="1" t="str">
        <f>Spaces!A113</f>
        <v/>
      </c>
      <c r="B113" s="1" t="str">
        <f>Spaces!B113</f>
        <v/>
      </c>
      <c r="C113" s="1" t="str">
        <f>Spaces!C113</f>
        <v/>
      </c>
      <c r="D113" s="1" t="str">
        <f>Spaces!D113</f>
        <v/>
      </c>
      <c r="E113" s="1" t="str">
        <f>Spaces!E113</f>
        <v/>
      </c>
      <c r="F113" s="1" t="str">
        <f>Spaces!F113</f>
        <v/>
      </c>
      <c r="G113" s="1" t="str">
        <f>Spaces!G113</f>
        <v/>
      </c>
      <c r="H113" s="1" t="str">
        <f>Spaces!H113</f>
        <v/>
      </c>
      <c r="I113" s="1" t="str">
        <f>Spaces!I113</f>
        <v/>
      </c>
      <c r="J113" s="1" t="str">
        <f>Spaces!J113</f>
        <v/>
      </c>
      <c r="K113" s="1" t="str">
        <f>Spaces!K113</f>
        <v/>
      </c>
      <c r="L113" s="1" t="str">
        <f>Spaces!L113</f>
        <v/>
      </c>
      <c r="M113" s="1" t="str">
        <f>Spaces!M113</f>
        <v/>
      </c>
      <c r="N113" s="1" t="str">
        <f>Spaces!N113</f>
        <v/>
      </c>
      <c r="O113" s="1" t="str">
        <f>Spaces!O113</f>
        <v/>
      </c>
      <c r="P113" s="1" t="str">
        <f>Spaces!P113</f>
        <v/>
      </c>
      <c r="Q113" s="1" t="str">
        <f>Spaces!Q113</f>
        <v/>
      </c>
      <c r="R113" s="1" t="str">
        <f>Spaces!R113</f>
        <v/>
      </c>
      <c r="S113" s="1" t="str">
        <f>Spaces!S113</f>
        <v/>
      </c>
      <c r="T113" s="1" t="str">
        <f>Spaces!T113</f>
        <v/>
      </c>
      <c r="U113" s="1" t="str">
        <f>Spaces!U113</f>
        <v/>
      </c>
      <c r="V113" s="1" t="str">
        <f t="shared" si="1"/>
        <v/>
      </c>
      <c r="W113" s="5" t="str">
        <f t="shared" si="2"/>
        <v/>
      </c>
      <c r="X113" s="5" t="str">
        <f t="shared" si="3"/>
        <v/>
      </c>
      <c r="Y113" s="5" t="str">
        <f t="shared" si="4"/>
        <v/>
      </c>
      <c r="Z113" s="5" t="str">
        <f t="shared" si="5"/>
        <v/>
      </c>
    </row>
    <row r="114">
      <c r="A114" s="1" t="str">
        <f>Spaces!A114</f>
        <v/>
      </c>
      <c r="B114" s="1" t="str">
        <f>Spaces!B114</f>
        <v/>
      </c>
      <c r="C114" s="1" t="str">
        <f>Spaces!C114</f>
        <v/>
      </c>
      <c r="D114" s="1" t="str">
        <f>Spaces!D114</f>
        <v/>
      </c>
      <c r="E114" s="1" t="str">
        <f>Spaces!E114</f>
        <v/>
      </c>
      <c r="F114" s="1" t="str">
        <f>Spaces!F114</f>
        <v/>
      </c>
      <c r="G114" s="1" t="str">
        <f>Spaces!G114</f>
        <v/>
      </c>
      <c r="H114" s="1" t="str">
        <f>Spaces!H114</f>
        <v/>
      </c>
      <c r="I114" s="1" t="str">
        <f>Spaces!I114</f>
        <v/>
      </c>
      <c r="J114" s="1" t="str">
        <f>Spaces!J114</f>
        <v/>
      </c>
      <c r="K114" s="1" t="str">
        <f>Spaces!K114</f>
        <v/>
      </c>
      <c r="L114" s="1" t="str">
        <f>Spaces!L114</f>
        <v/>
      </c>
      <c r="M114" s="1" t="str">
        <f>Spaces!M114</f>
        <v/>
      </c>
      <c r="N114" s="1" t="str">
        <f>Spaces!N114</f>
        <v/>
      </c>
      <c r="O114" s="1" t="str">
        <f>Spaces!O114</f>
        <v/>
      </c>
      <c r="P114" s="1" t="str">
        <f>Spaces!P114</f>
        <v/>
      </c>
      <c r="Q114" s="1" t="str">
        <f>Spaces!Q114</f>
        <v/>
      </c>
      <c r="R114" s="1" t="str">
        <f>Spaces!R114</f>
        <v/>
      </c>
      <c r="S114" s="1" t="str">
        <f>Spaces!S114</f>
        <v/>
      </c>
      <c r="T114" s="1" t="str">
        <f>Spaces!T114</f>
        <v/>
      </c>
      <c r="U114" s="1" t="str">
        <f>Spaces!U114</f>
        <v/>
      </c>
      <c r="V114" s="1" t="str">
        <f t="shared" si="1"/>
        <v/>
      </c>
      <c r="W114" s="5" t="str">
        <f t="shared" si="2"/>
        <v/>
      </c>
      <c r="X114" s="5" t="str">
        <f t="shared" si="3"/>
        <v/>
      </c>
      <c r="Y114" s="5" t="str">
        <f t="shared" si="4"/>
        <v/>
      </c>
      <c r="Z114" s="5" t="str">
        <f t="shared" si="5"/>
        <v/>
      </c>
    </row>
    <row r="115">
      <c r="A115" s="1" t="str">
        <f>Spaces!A115</f>
        <v/>
      </c>
      <c r="B115" s="1" t="str">
        <f>Spaces!B115</f>
        <v/>
      </c>
      <c r="C115" s="1" t="str">
        <f>Spaces!C115</f>
        <v/>
      </c>
      <c r="D115" s="1" t="str">
        <f>Spaces!D115</f>
        <v/>
      </c>
      <c r="E115" s="1" t="str">
        <f>Spaces!E115</f>
        <v/>
      </c>
      <c r="F115" s="1" t="str">
        <f>Spaces!F115</f>
        <v/>
      </c>
      <c r="G115" s="1" t="str">
        <f>Spaces!G115</f>
        <v/>
      </c>
      <c r="H115" s="1" t="str">
        <f>Spaces!H115</f>
        <v/>
      </c>
      <c r="I115" s="1" t="str">
        <f>Spaces!I115</f>
        <v/>
      </c>
      <c r="J115" s="1" t="str">
        <f>Spaces!J115</f>
        <v/>
      </c>
      <c r="K115" s="1" t="str">
        <f>Spaces!K115</f>
        <v/>
      </c>
      <c r="L115" s="1" t="str">
        <f>Spaces!L115</f>
        <v/>
      </c>
      <c r="M115" s="1" t="str">
        <f>Spaces!M115</f>
        <v/>
      </c>
      <c r="N115" s="1" t="str">
        <f>Spaces!N115</f>
        <v/>
      </c>
      <c r="O115" s="1" t="str">
        <f>Spaces!O115</f>
        <v/>
      </c>
      <c r="P115" s="1" t="str">
        <f>Spaces!P115</f>
        <v/>
      </c>
      <c r="Q115" s="1" t="str">
        <f>Spaces!Q115</f>
        <v/>
      </c>
      <c r="R115" s="1" t="str">
        <f>Spaces!R115</f>
        <v/>
      </c>
      <c r="S115" s="1" t="str">
        <f>Spaces!S115</f>
        <v/>
      </c>
      <c r="T115" s="1" t="str">
        <f>Spaces!T115</f>
        <v/>
      </c>
      <c r="U115" s="1" t="str">
        <f>Spaces!U115</f>
        <v/>
      </c>
      <c r="V115" s="1" t="str">
        <f t="shared" si="1"/>
        <v/>
      </c>
      <c r="W115" s="5" t="str">
        <f t="shared" si="2"/>
        <v/>
      </c>
      <c r="X115" s="5" t="str">
        <f t="shared" si="3"/>
        <v/>
      </c>
      <c r="Y115" s="5" t="str">
        <f t="shared" si="4"/>
        <v/>
      </c>
      <c r="Z115" s="5" t="str">
        <f t="shared" si="5"/>
        <v/>
      </c>
    </row>
    <row r="116">
      <c r="A116" s="1" t="str">
        <f>Spaces!A116</f>
        <v/>
      </c>
      <c r="B116" s="1" t="str">
        <f>Spaces!B116</f>
        <v/>
      </c>
      <c r="C116" s="1" t="str">
        <f>Spaces!C116</f>
        <v/>
      </c>
      <c r="D116" s="1" t="str">
        <f>Spaces!D116</f>
        <v/>
      </c>
      <c r="E116" s="1" t="str">
        <f>Spaces!E116</f>
        <v/>
      </c>
      <c r="F116" s="1" t="str">
        <f>Spaces!F116</f>
        <v/>
      </c>
      <c r="G116" s="1" t="str">
        <f>Spaces!G116</f>
        <v/>
      </c>
      <c r="H116" s="1" t="str">
        <f>Spaces!H116</f>
        <v/>
      </c>
      <c r="I116" s="1" t="str">
        <f>Spaces!I116</f>
        <v/>
      </c>
      <c r="J116" s="1" t="str">
        <f>Spaces!J116</f>
        <v/>
      </c>
      <c r="K116" s="1" t="str">
        <f>Spaces!K116</f>
        <v/>
      </c>
      <c r="L116" s="1" t="str">
        <f>Spaces!L116</f>
        <v/>
      </c>
      <c r="M116" s="1" t="str">
        <f>Spaces!M116</f>
        <v/>
      </c>
      <c r="N116" s="1" t="str">
        <f>Spaces!N116</f>
        <v/>
      </c>
      <c r="O116" s="1" t="str">
        <f>Spaces!O116</f>
        <v/>
      </c>
      <c r="P116" s="1" t="str">
        <f>Spaces!P116</f>
        <v/>
      </c>
      <c r="Q116" s="1" t="str">
        <f>Spaces!Q116</f>
        <v/>
      </c>
      <c r="R116" s="1" t="str">
        <f>Spaces!R116</f>
        <v/>
      </c>
      <c r="S116" s="1" t="str">
        <f>Spaces!S116</f>
        <v/>
      </c>
      <c r="T116" s="1" t="str">
        <f>Spaces!T116</f>
        <v/>
      </c>
      <c r="U116" s="1" t="str">
        <f>Spaces!U116</f>
        <v/>
      </c>
      <c r="V116" s="1" t="str">
        <f t="shared" si="1"/>
        <v/>
      </c>
      <c r="W116" s="5" t="str">
        <f t="shared" si="2"/>
        <v/>
      </c>
      <c r="X116" s="5" t="str">
        <f t="shared" si="3"/>
        <v/>
      </c>
      <c r="Y116" s="5" t="str">
        <f t="shared" si="4"/>
        <v/>
      </c>
      <c r="Z116" s="5" t="str">
        <f t="shared" si="5"/>
        <v/>
      </c>
    </row>
    <row r="117">
      <c r="A117" s="1" t="str">
        <f>Spaces!A117</f>
        <v/>
      </c>
      <c r="B117" s="1" t="str">
        <f>Spaces!B117</f>
        <v/>
      </c>
      <c r="C117" s="1" t="str">
        <f>Spaces!C117</f>
        <v/>
      </c>
      <c r="D117" s="1" t="str">
        <f>Spaces!D117</f>
        <v/>
      </c>
      <c r="E117" s="1" t="str">
        <f>Spaces!E117</f>
        <v/>
      </c>
      <c r="F117" s="1" t="str">
        <f>Spaces!F117</f>
        <v/>
      </c>
      <c r="G117" s="1" t="str">
        <f>Spaces!G117</f>
        <v/>
      </c>
      <c r="H117" s="1" t="str">
        <f>Spaces!H117</f>
        <v/>
      </c>
      <c r="I117" s="1" t="str">
        <f>Spaces!I117</f>
        <v/>
      </c>
      <c r="J117" s="1" t="str">
        <f>Spaces!J117</f>
        <v/>
      </c>
      <c r="K117" s="1" t="str">
        <f>Spaces!K117</f>
        <v/>
      </c>
      <c r="L117" s="1" t="str">
        <f>Spaces!L117</f>
        <v/>
      </c>
      <c r="M117" s="1" t="str">
        <f>Spaces!M117</f>
        <v/>
      </c>
      <c r="N117" s="1" t="str">
        <f>Spaces!N117</f>
        <v/>
      </c>
      <c r="O117" s="1" t="str">
        <f>Spaces!O117</f>
        <v/>
      </c>
      <c r="P117" s="1" t="str">
        <f>Spaces!P117</f>
        <v/>
      </c>
      <c r="Q117" s="1" t="str">
        <f>Spaces!Q117</f>
        <v/>
      </c>
      <c r="R117" s="1" t="str">
        <f>Spaces!R117</f>
        <v/>
      </c>
      <c r="S117" s="1" t="str">
        <f>Spaces!S117</f>
        <v/>
      </c>
      <c r="T117" s="1" t="str">
        <f>Spaces!T117</f>
        <v/>
      </c>
      <c r="U117" s="1" t="str">
        <f>Spaces!U117</f>
        <v/>
      </c>
      <c r="V117" s="1" t="str">
        <f t="shared" si="1"/>
        <v/>
      </c>
      <c r="W117" s="5" t="str">
        <f t="shared" si="2"/>
        <v/>
      </c>
      <c r="X117" s="5" t="str">
        <f t="shared" si="3"/>
        <v/>
      </c>
      <c r="Y117" s="5" t="str">
        <f t="shared" si="4"/>
        <v/>
      </c>
      <c r="Z117" s="5" t="str">
        <f t="shared" si="5"/>
        <v/>
      </c>
    </row>
    <row r="118">
      <c r="A118" s="1" t="str">
        <f>Spaces!A118</f>
        <v/>
      </c>
      <c r="B118" s="1" t="str">
        <f>Spaces!B118</f>
        <v/>
      </c>
      <c r="C118" s="1" t="str">
        <f>Spaces!C118</f>
        <v/>
      </c>
      <c r="D118" s="1" t="str">
        <f>Spaces!D118</f>
        <v/>
      </c>
      <c r="E118" s="1" t="str">
        <f>Spaces!E118</f>
        <v/>
      </c>
      <c r="F118" s="1" t="str">
        <f>Spaces!F118</f>
        <v/>
      </c>
      <c r="G118" s="1" t="str">
        <f>Spaces!G118</f>
        <v/>
      </c>
      <c r="H118" s="1" t="str">
        <f>Spaces!H118</f>
        <v/>
      </c>
      <c r="I118" s="1" t="str">
        <f>Spaces!I118</f>
        <v/>
      </c>
      <c r="J118" s="1" t="str">
        <f>Spaces!J118</f>
        <v/>
      </c>
      <c r="K118" s="1" t="str">
        <f>Spaces!K118</f>
        <v/>
      </c>
      <c r="L118" s="1" t="str">
        <f>Spaces!L118</f>
        <v/>
      </c>
      <c r="M118" s="1" t="str">
        <f>Spaces!M118</f>
        <v/>
      </c>
      <c r="N118" s="1" t="str">
        <f>Spaces!N118</f>
        <v/>
      </c>
      <c r="O118" s="1" t="str">
        <f>Spaces!O118</f>
        <v/>
      </c>
      <c r="P118" s="1" t="str">
        <f>Spaces!P118</f>
        <v/>
      </c>
      <c r="Q118" s="1" t="str">
        <f>Spaces!Q118</f>
        <v/>
      </c>
      <c r="R118" s="1" t="str">
        <f>Spaces!R118</f>
        <v/>
      </c>
      <c r="S118" s="1" t="str">
        <f>Spaces!S118</f>
        <v/>
      </c>
      <c r="T118" s="1" t="str">
        <f>Spaces!T118</f>
        <v/>
      </c>
      <c r="U118" s="1" t="str">
        <f>Spaces!U118</f>
        <v/>
      </c>
      <c r="V118" s="1" t="str">
        <f t="shared" si="1"/>
        <v/>
      </c>
      <c r="W118" s="5" t="str">
        <f t="shared" si="2"/>
        <v/>
      </c>
      <c r="X118" s="5" t="str">
        <f t="shared" si="3"/>
        <v/>
      </c>
      <c r="Y118" s="5" t="str">
        <f t="shared" si="4"/>
        <v/>
      </c>
      <c r="Z118" s="5" t="str">
        <f t="shared" si="5"/>
        <v/>
      </c>
    </row>
    <row r="119">
      <c r="A119" s="1" t="str">
        <f>Spaces!A119</f>
        <v/>
      </c>
      <c r="B119" s="1" t="str">
        <f>Spaces!B119</f>
        <v/>
      </c>
      <c r="C119" s="1" t="str">
        <f>Spaces!C119</f>
        <v/>
      </c>
      <c r="D119" s="1" t="str">
        <f>Spaces!D119</f>
        <v/>
      </c>
      <c r="E119" s="1" t="str">
        <f>Spaces!E119</f>
        <v/>
      </c>
      <c r="F119" s="1" t="str">
        <f>Spaces!F119</f>
        <v/>
      </c>
      <c r="G119" s="1" t="str">
        <f>Spaces!G119</f>
        <v/>
      </c>
      <c r="H119" s="1" t="str">
        <f>Spaces!H119</f>
        <v/>
      </c>
      <c r="I119" s="1" t="str">
        <f>Spaces!I119</f>
        <v/>
      </c>
      <c r="J119" s="1" t="str">
        <f>Spaces!J119</f>
        <v/>
      </c>
      <c r="K119" s="1" t="str">
        <f>Spaces!K119</f>
        <v/>
      </c>
      <c r="L119" s="1" t="str">
        <f>Spaces!L119</f>
        <v/>
      </c>
      <c r="M119" s="1" t="str">
        <f>Spaces!M119</f>
        <v/>
      </c>
      <c r="N119" s="1" t="str">
        <f>Spaces!N119</f>
        <v/>
      </c>
      <c r="O119" s="1" t="str">
        <f>Spaces!O119</f>
        <v/>
      </c>
      <c r="P119" s="1" t="str">
        <f>Spaces!P119</f>
        <v/>
      </c>
      <c r="Q119" s="1" t="str">
        <f>Spaces!Q119</f>
        <v/>
      </c>
      <c r="R119" s="1" t="str">
        <f>Spaces!R119</f>
        <v/>
      </c>
      <c r="S119" s="1" t="str">
        <f>Spaces!S119</f>
        <v/>
      </c>
      <c r="T119" s="1" t="str">
        <f>Spaces!T119</f>
        <v/>
      </c>
      <c r="U119" s="1" t="str">
        <f>Spaces!U119</f>
        <v/>
      </c>
      <c r="V119" s="1" t="str">
        <f t="shared" si="1"/>
        <v/>
      </c>
      <c r="W119" s="5" t="str">
        <f t="shared" si="2"/>
        <v/>
      </c>
      <c r="X119" s="5" t="str">
        <f t="shared" si="3"/>
        <v/>
      </c>
      <c r="Y119" s="5" t="str">
        <f t="shared" si="4"/>
        <v/>
      </c>
      <c r="Z119" s="5" t="str">
        <f t="shared" si="5"/>
        <v/>
      </c>
    </row>
    <row r="120">
      <c r="A120" s="1" t="str">
        <f>Spaces!A120</f>
        <v/>
      </c>
      <c r="B120" s="1" t="str">
        <f>Spaces!B120</f>
        <v/>
      </c>
      <c r="C120" s="1" t="str">
        <f>Spaces!C120</f>
        <v/>
      </c>
      <c r="D120" s="1" t="str">
        <f>Spaces!D120</f>
        <v/>
      </c>
      <c r="E120" s="1" t="str">
        <f>Spaces!E120</f>
        <v/>
      </c>
      <c r="F120" s="1" t="str">
        <f>Spaces!F120</f>
        <v/>
      </c>
      <c r="G120" s="1" t="str">
        <f>Spaces!G120</f>
        <v/>
      </c>
      <c r="H120" s="1" t="str">
        <f>Spaces!H120</f>
        <v/>
      </c>
      <c r="I120" s="1" t="str">
        <f>Spaces!I120</f>
        <v/>
      </c>
      <c r="J120" s="1" t="str">
        <f>Spaces!J120</f>
        <v/>
      </c>
      <c r="K120" s="1" t="str">
        <f>Spaces!K120</f>
        <v/>
      </c>
      <c r="L120" s="1" t="str">
        <f>Spaces!L120</f>
        <v/>
      </c>
      <c r="M120" s="1" t="str">
        <f>Spaces!M120</f>
        <v/>
      </c>
      <c r="N120" s="1" t="str">
        <f>Spaces!N120</f>
        <v/>
      </c>
      <c r="O120" s="1" t="str">
        <f>Spaces!O120</f>
        <v/>
      </c>
      <c r="P120" s="1" t="str">
        <f>Spaces!P120</f>
        <v/>
      </c>
      <c r="Q120" s="1" t="str">
        <f>Spaces!Q120</f>
        <v/>
      </c>
      <c r="R120" s="1" t="str">
        <f>Spaces!R120</f>
        <v/>
      </c>
      <c r="S120" s="1" t="str">
        <f>Spaces!S120</f>
        <v/>
      </c>
      <c r="T120" s="1" t="str">
        <f>Spaces!T120</f>
        <v/>
      </c>
      <c r="U120" s="1" t="str">
        <f>Spaces!U120</f>
        <v/>
      </c>
      <c r="V120" s="1" t="str">
        <f t="shared" si="1"/>
        <v/>
      </c>
      <c r="W120" s="5" t="str">
        <f t="shared" si="2"/>
        <v/>
      </c>
      <c r="X120" s="5" t="str">
        <f t="shared" si="3"/>
        <v/>
      </c>
      <c r="Y120" s="5" t="str">
        <f t="shared" si="4"/>
        <v/>
      </c>
      <c r="Z120" s="5" t="str">
        <f t="shared" si="5"/>
        <v/>
      </c>
    </row>
    <row r="121">
      <c r="A121" s="1" t="str">
        <f>Spaces!A121</f>
        <v/>
      </c>
      <c r="B121" s="1" t="str">
        <f>Spaces!B121</f>
        <v/>
      </c>
      <c r="C121" s="1" t="str">
        <f>Spaces!C121</f>
        <v/>
      </c>
      <c r="D121" s="1" t="str">
        <f>Spaces!D121</f>
        <v/>
      </c>
      <c r="E121" s="1" t="str">
        <f>Spaces!E121</f>
        <v/>
      </c>
      <c r="F121" s="1" t="str">
        <f>Spaces!F121</f>
        <v/>
      </c>
      <c r="G121" s="1" t="str">
        <f>Spaces!G121</f>
        <v/>
      </c>
      <c r="H121" s="1" t="str">
        <f>Spaces!H121</f>
        <v/>
      </c>
      <c r="I121" s="1" t="str">
        <f>Spaces!I121</f>
        <v/>
      </c>
      <c r="J121" s="1" t="str">
        <f>Spaces!J121</f>
        <v/>
      </c>
      <c r="K121" s="1" t="str">
        <f>Spaces!K121</f>
        <v/>
      </c>
      <c r="L121" s="1" t="str">
        <f>Spaces!L121</f>
        <v/>
      </c>
      <c r="M121" s="1" t="str">
        <f>Spaces!M121</f>
        <v/>
      </c>
      <c r="N121" s="1" t="str">
        <f>Spaces!N121</f>
        <v/>
      </c>
      <c r="O121" s="1" t="str">
        <f>Spaces!O121</f>
        <v/>
      </c>
      <c r="P121" s="1" t="str">
        <f>Spaces!P121</f>
        <v/>
      </c>
      <c r="Q121" s="1" t="str">
        <f>Spaces!Q121</f>
        <v/>
      </c>
      <c r="R121" s="1" t="str">
        <f>Spaces!R121</f>
        <v/>
      </c>
      <c r="S121" s="1" t="str">
        <f>Spaces!S121</f>
        <v/>
      </c>
      <c r="T121" s="1" t="str">
        <f>Spaces!T121</f>
        <v/>
      </c>
      <c r="U121" s="1" t="str">
        <f>Spaces!U121</f>
        <v/>
      </c>
      <c r="V121" s="1" t="str">
        <f t="shared" si="1"/>
        <v/>
      </c>
      <c r="W121" s="5" t="str">
        <f t="shared" si="2"/>
        <v/>
      </c>
      <c r="X121" s="5" t="str">
        <f t="shared" si="3"/>
        <v/>
      </c>
      <c r="Y121" s="5" t="str">
        <f t="shared" si="4"/>
        <v/>
      </c>
      <c r="Z121" s="5" t="str">
        <f t="shared" si="5"/>
        <v/>
      </c>
    </row>
    <row r="122">
      <c r="A122" s="1" t="str">
        <f>Spaces!A122</f>
        <v/>
      </c>
      <c r="B122" s="1" t="str">
        <f>Spaces!B122</f>
        <v/>
      </c>
      <c r="C122" s="1" t="str">
        <f>Spaces!C122</f>
        <v/>
      </c>
      <c r="D122" s="1" t="str">
        <f>Spaces!D122</f>
        <v/>
      </c>
      <c r="E122" s="1" t="str">
        <f>Spaces!E122</f>
        <v/>
      </c>
      <c r="F122" s="1" t="str">
        <f>Spaces!F122</f>
        <v/>
      </c>
      <c r="G122" s="1" t="str">
        <f>Spaces!G122</f>
        <v/>
      </c>
      <c r="H122" s="1" t="str">
        <f>Spaces!H122</f>
        <v/>
      </c>
      <c r="I122" s="1" t="str">
        <f>Spaces!I122</f>
        <v/>
      </c>
      <c r="J122" s="1" t="str">
        <f>Spaces!J122</f>
        <v/>
      </c>
      <c r="K122" s="1" t="str">
        <f>Spaces!K122</f>
        <v/>
      </c>
      <c r="L122" s="1" t="str">
        <f>Spaces!L122</f>
        <v/>
      </c>
      <c r="M122" s="1" t="str">
        <f>Spaces!M122</f>
        <v/>
      </c>
      <c r="N122" s="1" t="str">
        <f>Spaces!N122</f>
        <v/>
      </c>
      <c r="O122" s="1" t="str">
        <f>Spaces!O122</f>
        <v/>
      </c>
      <c r="P122" s="1" t="str">
        <f>Spaces!P122</f>
        <v/>
      </c>
      <c r="Q122" s="1" t="str">
        <f>Spaces!Q122</f>
        <v/>
      </c>
      <c r="R122" s="1" t="str">
        <f>Spaces!R122</f>
        <v/>
      </c>
      <c r="S122" s="1" t="str">
        <f>Spaces!S122</f>
        <v/>
      </c>
      <c r="T122" s="1" t="str">
        <f>Spaces!T122</f>
        <v/>
      </c>
      <c r="U122" s="1" t="str">
        <f>Spaces!U122</f>
        <v/>
      </c>
      <c r="V122" s="1" t="str">
        <f t="shared" si="1"/>
        <v/>
      </c>
      <c r="W122" s="5" t="str">
        <f t="shared" si="2"/>
        <v/>
      </c>
      <c r="X122" s="5" t="str">
        <f t="shared" si="3"/>
        <v/>
      </c>
      <c r="Y122" s="5" t="str">
        <f t="shared" si="4"/>
        <v/>
      </c>
      <c r="Z122" s="5" t="str">
        <f t="shared" si="5"/>
        <v/>
      </c>
    </row>
    <row r="123">
      <c r="A123" s="1" t="str">
        <f>Spaces!A123</f>
        <v/>
      </c>
      <c r="B123" s="1" t="str">
        <f>Spaces!B123</f>
        <v/>
      </c>
      <c r="C123" s="1" t="str">
        <f>Spaces!C123</f>
        <v/>
      </c>
      <c r="D123" s="1" t="str">
        <f>Spaces!D123</f>
        <v/>
      </c>
      <c r="E123" s="1" t="str">
        <f>Spaces!E123</f>
        <v/>
      </c>
      <c r="F123" s="1" t="str">
        <f>Spaces!F123</f>
        <v/>
      </c>
      <c r="G123" s="1" t="str">
        <f>Spaces!G123</f>
        <v/>
      </c>
      <c r="H123" s="1" t="str">
        <f>Spaces!H123</f>
        <v/>
      </c>
      <c r="I123" s="1" t="str">
        <f>Spaces!I123</f>
        <v/>
      </c>
      <c r="J123" s="1" t="str">
        <f>Spaces!J123</f>
        <v/>
      </c>
      <c r="K123" s="1" t="str">
        <f>Spaces!K123</f>
        <v/>
      </c>
      <c r="L123" s="1" t="str">
        <f>Spaces!L123</f>
        <v/>
      </c>
      <c r="M123" s="1" t="str">
        <f>Spaces!M123</f>
        <v/>
      </c>
      <c r="N123" s="1" t="str">
        <f>Spaces!N123</f>
        <v/>
      </c>
      <c r="O123" s="1" t="str">
        <f>Spaces!O123</f>
        <v/>
      </c>
      <c r="P123" s="1" t="str">
        <f>Spaces!P123</f>
        <v/>
      </c>
      <c r="Q123" s="1" t="str">
        <f>Spaces!Q123</f>
        <v/>
      </c>
      <c r="R123" s="1" t="str">
        <f>Spaces!R123</f>
        <v/>
      </c>
      <c r="S123" s="1" t="str">
        <f>Spaces!S123</f>
        <v/>
      </c>
      <c r="T123" s="1" t="str">
        <f>Spaces!T123</f>
        <v/>
      </c>
      <c r="U123" s="1" t="str">
        <f>Spaces!U123</f>
        <v/>
      </c>
      <c r="V123" s="1" t="str">
        <f t="shared" si="1"/>
        <v/>
      </c>
      <c r="W123" s="5" t="str">
        <f t="shared" si="2"/>
        <v/>
      </c>
      <c r="X123" s="5" t="str">
        <f t="shared" si="3"/>
        <v/>
      </c>
      <c r="Y123" s="5" t="str">
        <f t="shared" si="4"/>
        <v/>
      </c>
      <c r="Z123" s="5" t="str">
        <f t="shared" si="5"/>
        <v/>
      </c>
    </row>
    <row r="124">
      <c r="A124" s="1" t="str">
        <f>Spaces!A124</f>
        <v/>
      </c>
      <c r="B124" s="1" t="str">
        <f>Spaces!B124</f>
        <v/>
      </c>
      <c r="C124" s="1" t="str">
        <f>Spaces!C124</f>
        <v/>
      </c>
      <c r="D124" s="1" t="str">
        <f>Spaces!D124</f>
        <v/>
      </c>
      <c r="E124" s="1" t="str">
        <f>Spaces!E124</f>
        <v/>
      </c>
      <c r="F124" s="1" t="str">
        <f>Spaces!F124</f>
        <v/>
      </c>
      <c r="G124" s="1" t="str">
        <f>Spaces!G124</f>
        <v/>
      </c>
      <c r="H124" s="1" t="str">
        <f>Spaces!H124</f>
        <v/>
      </c>
      <c r="I124" s="1" t="str">
        <f>Spaces!I124</f>
        <v/>
      </c>
      <c r="J124" s="1" t="str">
        <f>Spaces!J124</f>
        <v/>
      </c>
      <c r="K124" s="1" t="str">
        <f>Spaces!K124</f>
        <v/>
      </c>
      <c r="L124" s="1" t="str">
        <f>Spaces!L124</f>
        <v/>
      </c>
      <c r="M124" s="1" t="str">
        <f>Spaces!M124</f>
        <v/>
      </c>
      <c r="N124" s="1" t="str">
        <f>Spaces!N124</f>
        <v/>
      </c>
      <c r="O124" s="1" t="str">
        <f>Spaces!O124</f>
        <v/>
      </c>
      <c r="P124" s="1" t="str">
        <f>Spaces!P124</f>
        <v/>
      </c>
      <c r="Q124" s="1" t="str">
        <f>Spaces!Q124</f>
        <v/>
      </c>
      <c r="R124" s="1" t="str">
        <f>Spaces!R124</f>
        <v/>
      </c>
      <c r="S124" s="1" t="str">
        <f>Spaces!S124</f>
        <v/>
      </c>
      <c r="T124" s="1" t="str">
        <f>Spaces!T124</f>
        <v/>
      </c>
      <c r="U124" s="1" t="str">
        <f>Spaces!U124</f>
        <v/>
      </c>
      <c r="V124" s="1" t="str">
        <f t="shared" si="1"/>
        <v/>
      </c>
      <c r="W124" s="5" t="str">
        <f t="shared" si="2"/>
        <v/>
      </c>
      <c r="X124" s="5" t="str">
        <f t="shared" si="3"/>
        <v/>
      </c>
      <c r="Y124" s="5" t="str">
        <f t="shared" si="4"/>
        <v/>
      </c>
      <c r="Z124" s="5" t="str">
        <f t="shared" si="5"/>
        <v/>
      </c>
    </row>
    <row r="125">
      <c r="A125" s="1" t="str">
        <f>Spaces!A125</f>
        <v/>
      </c>
      <c r="B125" s="1" t="str">
        <f>Spaces!B125</f>
        <v/>
      </c>
      <c r="C125" s="1" t="str">
        <f>Spaces!C125</f>
        <v/>
      </c>
      <c r="D125" s="1" t="str">
        <f>Spaces!D125</f>
        <v/>
      </c>
      <c r="E125" s="1" t="str">
        <f>Spaces!E125</f>
        <v/>
      </c>
      <c r="F125" s="1" t="str">
        <f>Spaces!F125</f>
        <v/>
      </c>
      <c r="G125" s="1" t="str">
        <f>Spaces!G125</f>
        <v/>
      </c>
      <c r="H125" s="1" t="str">
        <f>Spaces!H125</f>
        <v/>
      </c>
      <c r="I125" s="1" t="str">
        <f>Spaces!I125</f>
        <v/>
      </c>
      <c r="J125" s="1" t="str">
        <f>Spaces!J125</f>
        <v/>
      </c>
      <c r="K125" s="1" t="str">
        <f>Spaces!K125</f>
        <v/>
      </c>
      <c r="L125" s="1" t="str">
        <f>Spaces!L125</f>
        <v/>
      </c>
      <c r="M125" s="1" t="str">
        <f>Spaces!M125</f>
        <v/>
      </c>
      <c r="N125" s="1" t="str">
        <f>Spaces!N125</f>
        <v/>
      </c>
      <c r="O125" s="1" t="str">
        <f>Spaces!O125</f>
        <v/>
      </c>
      <c r="P125" s="1" t="str">
        <f>Spaces!P125</f>
        <v/>
      </c>
      <c r="Q125" s="1" t="str">
        <f>Spaces!Q125</f>
        <v/>
      </c>
      <c r="R125" s="1" t="str">
        <f>Spaces!R125</f>
        <v/>
      </c>
      <c r="S125" s="1" t="str">
        <f>Spaces!S125</f>
        <v/>
      </c>
      <c r="T125" s="1" t="str">
        <f>Spaces!T125</f>
        <v/>
      </c>
      <c r="U125" s="1" t="str">
        <f>Spaces!U125</f>
        <v/>
      </c>
      <c r="V125" s="1" t="str">
        <f t="shared" si="1"/>
        <v/>
      </c>
      <c r="W125" s="5" t="str">
        <f t="shared" si="2"/>
        <v/>
      </c>
      <c r="X125" s="5" t="str">
        <f t="shared" si="3"/>
        <v/>
      </c>
      <c r="Y125" s="5" t="str">
        <f t="shared" si="4"/>
        <v/>
      </c>
      <c r="Z125" s="5" t="str">
        <f t="shared" si="5"/>
        <v/>
      </c>
    </row>
    <row r="126">
      <c r="A126" s="1" t="str">
        <f>Spaces!A126</f>
        <v/>
      </c>
      <c r="B126" s="1" t="str">
        <f>Spaces!B126</f>
        <v/>
      </c>
      <c r="C126" s="1" t="str">
        <f>Spaces!C126</f>
        <v/>
      </c>
      <c r="D126" s="1" t="str">
        <f>Spaces!D126</f>
        <v/>
      </c>
      <c r="E126" s="1" t="str">
        <f>Spaces!E126</f>
        <v/>
      </c>
      <c r="F126" s="1" t="str">
        <f>Spaces!F126</f>
        <v/>
      </c>
      <c r="G126" s="1" t="str">
        <f>Spaces!G126</f>
        <v/>
      </c>
      <c r="H126" s="1" t="str">
        <f>Spaces!H126</f>
        <v/>
      </c>
      <c r="I126" s="1" t="str">
        <f>Spaces!I126</f>
        <v/>
      </c>
      <c r="J126" s="1" t="str">
        <f>Spaces!J126</f>
        <v/>
      </c>
      <c r="K126" s="1" t="str">
        <f>Spaces!K126</f>
        <v/>
      </c>
      <c r="L126" s="1" t="str">
        <f>Spaces!L126</f>
        <v/>
      </c>
      <c r="M126" s="1" t="str">
        <f>Spaces!M126</f>
        <v/>
      </c>
      <c r="N126" s="1" t="str">
        <f>Spaces!N126</f>
        <v/>
      </c>
      <c r="O126" s="1" t="str">
        <f>Spaces!O126</f>
        <v/>
      </c>
      <c r="P126" s="1" t="str">
        <f>Spaces!P126</f>
        <v/>
      </c>
      <c r="Q126" s="1" t="str">
        <f>Spaces!Q126</f>
        <v/>
      </c>
      <c r="R126" s="1" t="str">
        <f>Spaces!R126</f>
        <v/>
      </c>
      <c r="S126" s="1" t="str">
        <f>Spaces!S126</f>
        <v/>
      </c>
      <c r="T126" s="1" t="str">
        <f>Spaces!T126</f>
        <v/>
      </c>
      <c r="U126" s="1" t="str">
        <f>Spaces!U126</f>
        <v/>
      </c>
      <c r="V126" s="1" t="str">
        <f t="shared" si="1"/>
        <v/>
      </c>
      <c r="W126" s="5" t="str">
        <f t="shared" si="2"/>
        <v/>
      </c>
      <c r="X126" s="5" t="str">
        <f t="shared" si="3"/>
        <v/>
      </c>
      <c r="Y126" s="5" t="str">
        <f t="shared" si="4"/>
        <v/>
      </c>
      <c r="Z126" s="5" t="str">
        <f t="shared" si="5"/>
        <v/>
      </c>
    </row>
    <row r="127">
      <c r="A127" s="1" t="str">
        <f>Spaces!A127</f>
        <v/>
      </c>
      <c r="B127" s="1" t="str">
        <f>Spaces!B127</f>
        <v/>
      </c>
      <c r="C127" s="1" t="str">
        <f>Spaces!C127</f>
        <v/>
      </c>
      <c r="D127" s="1" t="str">
        <f>Spaces!D127</f>
        <v/>
      </c>
      <c r="E127" s="1" t="str">
        <f>Spaces!E127</f>
        <v/>
      </c>
      <c r="F127" s="1" t="str">
        <f>Spaces!F127</f>
        <v/>
      </c>
      <c r="G127" s="1" t="str">
        <f>Spaces!G127</f>
        <v/>
      </c>
      <c r="H127" s="1" t="str">
        <f>Spaces!H127</f>
        <v/>
      </c>
      <c r="I127" s="1" t="str">
        <f>Spaces!I127</f>
        <v/>
      </c>
      <c r="J127" s="1" t="str">
        <f>Spaces!J127</f>
        <v/>
      </c>
      <c r="K127" s="1" t="str">
        <f>Spaces!K127</f>
        <v/>
      </c>
      <c r="L127" s="1" t="str">
        <f>Spaces!L127</f>
        <v/>
      </c>
      <c r="M127" s="1" t="str">
        <f>Spaces!M127</f>
        <v/>
      </c>
      <c r="N127" s="1" t="str">
        <f>Spaces!N127</f>
        <v/>
      </c>
      <c r="O127" s="1" t="str">
        <f>Spaces!O127</f>
        <v/>
      </c>
      <c r="P127" s="1" t="str">
        <f>Spaces!P127</f>
        <v/>
      </c>
      <c r="Q127" s="1" t="str">
        <f>Spaces!Q127</f>
        <v/>
      </c>
      <c r="R127" s="1" t="str">
        <f>Spaces!R127</f>
        <v/>
      </c>
      <c r="S127" s="1" t="str">
        <f>Spaces!S127</f>
        <v/>
      </c>
      <c r="T127" s="1" t="str">
        <f>Spaces!T127</f>
        <v/>
      </c>
      <c r="U127" s="1" t="str">
        <f>Spaces!U127</f>
        <v/>
      </c>
      <c r="V127" s="1" t="str">
        <f t="shared" si="1"/>
        <v/>
      </c>
      <c r="W127" s="5" t="str">
        <f t="shared" si="2"/>
        <v/>
      </c>
      <c r="X127" s="5" t="str">
        <f t="shared" si="3"/>
        <v/>
      </c>
      <c r="Y127" s="5" t="str">
        <f t="shared" si="4"/>
        <v/>
      </c>
      <c r="Z127" s="5" t="str">
        <f t="shared" si="5"/>
        <v/>
      </c>
    </row>
    <row r="128">
      <c r="A128" s="1" t="str">
        <f>Spaces!A128</f>
        <v/>
      </c>
      <c r="B128" s="1" t="str">
        <f>Spaces!B128</f>
        <v/>
      </c>
      <c r="C128" s="1" t="str">
        <f>Spaces!C128</f>
        <v/>
      </c>
      <c r="D128" s="1" t="str">
        <f>Spaces!D128</f>
        <v/>
      </c>
      <c r="E128" s="1" t="str">
        <f>Spaces!E128</f>
        <v/>
      </c>
      <c r="F128" s="1" t="str">
        <f>Spaces!F128</f>
        <v/>
      </c>
      <c r="G128" s="1" t="str">
        <f>Spaces!G128</f>
        <v/>
      </c>
      <c r="H128" s="1" t="str">
        <f>Spaces!H128</f>
        <v/>
      </c>
      <c r="I128" s="1" t="str">
        <f>Spaces!I128</f>
        <v/>
      </c>
      <c r="J128" s="1" t="str">
        <f>Spaces!J128</f>
        <v/>
      </c>
      <c r="K128" s="1" t="str">
        <f>Spaces!K128</f>
        <v/>
      </c>
      <c r="L128" s="1" t="str">
        <f>Spaces!L128</f>
        <v/>
      </c>
      <c r="M128" s="1" t="str">
        <f>Spaces!M128</f>
        <v/>
      </c>
      <c r="N128" s="1" t="str">
        <f>Spaces!N128</f>
        <v/>
      </c>
      <c r="O128" s="1" t="str">
        <f>Spaces!O128</f>
        <v/>
      </c>
      <c r="P128" s="1" t="str">
        <f>Spaces!P128</f>
        <v/>
      </c>
      <c r="Q128" s="1" t="str">
        <f>Spaces!Q128</f>
        <v/>
      </c>
      <c r="R128" s="1" t="str">
        <f>Spaces!R128</f>
        <v/>
      </c>
      <c r="S128" s="1" t="str">
        <f>Spaces!S128</f>
        <v/>
      </c>
      <c r="T128" s="1" t="str">
        <f>Spaces!T128</f>
        <v/>
      </c>
      <c r="U128" s="1" t="str">
        <f>Spaces!U128</f>
        <v/>
      </c>
      <c r="V128" s="1" t="str">
        <f t="shared" si="1"/>
        <v/>
      </c>
      <c r="W128" s="5" t="str">
        <f t="shared" si="2"/>
        <v/>
      </c>
      <c r="X128" s="5" t="str">
        <f t="shared" si="3"/>
        <v/>
      </c>
      <c r="Y128" s="5" t="str">
        <f t="shared" si="4"/>
        <v/>
      </c>
      <c r="Z128" s="5" t="str">
        <f t="shared" si="5"/>
        <v/>
      </c>
    </row>
    <row r="129">
      <c r="A129" s="1" t="str">
        <f>Spaces!A129</f>
        <v/>
      </c>
      <c r="B129" s="1" t="str">
        <f>Spaces!B129</f>
        <v/>
      </c>
      <c r="C129" s="1" t="str">
        <f>Spaces!C129</f>
        <v/>
      </c>
      <c r="D129" s="1" t="str">
        <f>Spaces!D129</f>
        <v/>
      </c>
      <c r="E129" s="1" t="str">
        <f>Spaces!E129</f>
        <v/>
      </c>
      <c r="F129" s="1" t="str">
        <f>Spaces!F129</f>
        <v/>
      </c>
      <c r="G129" s="1" t="str">
        <f>Spaces!G129</f>
        <v/>
      </c>
      <c r="H129" s="1" t="str">
        <f>Spaces!H129</f>
        <v/>
      </c>
      <c r="I129" s="1" t="str">
        <f>Spaces!I129</f>
        <v/>
      </c>
      <c r="J129" s="1" t="str">
        <f>Spaces!J129</f>
        <v/>
      </c>
      <c r="K129" s="1" t="str">
        <f>Spaces!K129</f>
        <v/>
      </c>
      <c r="L129" s="1" t="str">
        <f>Spaces!L129</f>
        <v/>
      </c>
      <c r="M129" s="1" t="str">
        <f>Spaces!M129</f>
        <v/>
      </c>
      <c r="N129" s="1" t="str">
        <f>Spaces!N129</f>
        <v/>
      </c>
      <c r="O129" s="1" t="str">
        <f>Spaces!O129</f>
        <v/>
      </c>
      <c r="P129" s="1" t="str">
        <f>Spaces!P129</f>
        <v/>
      </c>
      <c r="Q129" s="1" t="str">
        <f>Spaces!Q129</f>
        <v/>
      </c>
      <c r="R129" s="1" t="str">
        <f>Spaces!R129</f>
        <v/>
      </c>
      <c r="S129" s="1" t="str">
        <f>Spaces!S129</f>
        <v/>
      </c>
      <c r="T129" s="1" t="str">
        <f>Spaces!T129</f>
        <v/>
      </c>
      <c r="U129" s="1" t="str">
        <f>Spaces!U129</f>
        <v/>
      </c>
      <c r="V129" s="1" t="str">
        <f t="shared" si="1"/>
        <v/>
      </c>
      <c r="W129" s="5" t="str">
        <f t="shared" si="2"/>
        <v/>
      </c>
      <c r="X129" s="5" t="str">
        <f t="shared" si="3"/>
        <v/>
      </c>
      <c r="Y129" s="5" t="str">
        <f t="shared" si="4"/>
        <v/>
      </c>
      <c r="Z129" s="5" t="str">
        <f t="shared" si="5"/>
        <v/>
      </c>
    </row>
    <row r="130">
      <c r="A130" s="1" t="str">
        <f>Spaces!A130</f>
        <v/>
      </c>
      <c r="B130" s="1" t="str">
        <f>Spaces!B130</f>
        <v/>
      </c>
      <c r="C130" s="1" t="str">
        <f>Spaces!C130</f>
        <v/>
      </c>
      <c r="D130" s="1" t="str">
        <f>Spaces!D130</f>
        <v/>
      </c>
      <c r="E130" s="1" t="str">
        <f>Spaces!E130</f>
        <v/>
      </c>
      <c r="F130" s="1" t="str">
        <f>Spaces!F130</f>
        <v/>
      </c>
      <c r="G130" s="1" t="str">
        <f>Spaces!G130</f>
        <v/>
      </c>
      <c r="H130" s="1" t="str">
        <f>Spaces!H130</f>
        <v/>
      </c>
      <c r="I130" s="1" t="str">
        <f>Spaces!I130</f>
        <v/>
      </c>
      <c r="J130" s="1" t="str">
        <f>Spaces!J130</f>
        <v/>
      </c>
      <c r="K130" s="1" t="str">
        <f>Spaces!K130</f>
        <v/>
      </c>
      <c r="L130" s="1" t="str">
        <f>Spaces!L130</f>
        <v/>
      </c>
      <c r="M130" s="1" t="str">
        <f>Spaces!M130</f>
        <v/>
      </c>
      <c r="N130" s="1" t="str">
        <f>Spaces!N130</f>
        <v/>
      </c>
      <c r="O130" s="1" t="str">
        <f>Spaces!O130</f>
        <v/>
      </c>
      <c r="P130" s="1" t="str">
        <f>Spaces!P130</f>
        <v/>
      </c>
      <c r="Q130" s="1" t="str">
        <f>Spaces!Q130</f>
        <v/>
      </c>
      <c r="R130" s="1" t="str">
        <f>Spaces!R130</f>
        <v/>
      </c>
      <c r="S130" s="1" t="str">
        <f>Spaces!S130</f>
        <v/>
      </c>
      <c r="T130" s="1" t="str">
        <f>Spaces!T130</f>
        <v/>
      </c>
      <c r="U130" s="1" t="str">
        <f>Spaces!U130</f>
        <v/>
      </c>
      <c r="V130" s="1" t="str">
        <f t="shared" si="1"/>
        <v/>
      </c>
      <c r="W130" s="5" t="str">
        <f t="shared" si="2"/>
        <v/>
      </c>
      <c r="X130" s="5" t="str">
        <f t="shared" si="3"/>
        <v/>
      </c>
      <c r="Y130" s="5" t="str">
        <f t="shared" si="4"/>
        <v/>
      </c>
      <c r="Z130" s="5" t="str">
        <f t="shared" si="5"/>
        <v/>
      </c>
    </row>
    <row r="131">
      <c r="A131" s="1" t="str">
        <f>Spaces!A131</f>
        <v/>
      </c>
      <c r="B131" s="1" t="str">
        <f>Spaces!B131</f>
        <v/>
      </c>
      <c r="C131" s="1" t="str">
        <f>Spaces!C131</f>
        <v/>
      </c>
      <c r="D131" s="1" t="str">
        <f>Spaces!D131</f>
        <v/>
      </c>
      <c r="E131" s="1" t="str">
        <f>Spaces!E131</f>
        <v/>
      </c>
      <c r="F131" s="1" t="str">
        <f>Spaces!F131</f>
        <v/>
      </c>
      <c r="G131" s="1" t="str">
        <f>Spaces!G131</f>
        <v/>
      </c>
      <c r="H131" s="1" t="str">
        <f>Spaces!H131</f>
        <v/>
      </c>
      <c r="I131" s="1" t="str">
        <f>Spaces!I131</f>
        <v/>
      </c>
      <c r="J131" s="1" t="str">
        <f>Spaces!J131</f>
        <v/>
      </c>
      <c r="K131" s="1" t="str">
        <f>Spaces!K131</f>
        <v/>
      </c>
      <c r="L131" s="1" t="str">
        <f>Spaces!L131</f>
        <v/>
      </c>
      <c r="M131" s="1" t="str">
        <f>Spaces!M131</f>
        <v/>
      </c>
      <c r="N131" s="1" t="str">
        <f>Spaces!N131</f>
        <v/>
      </c>
      <c r="O131" s="1" t="str">
        <f>Spaces!O131</f>
        <v/>
      </c>
      <c r="P131" s="1" t="str">
        <f>Spaces!P131</f>
        <v/>
      </c>
      <c r="Q131" s="1" t="str">
        <f>Spaces!Q131</f>
        <v/>
      </c>
      <c r="R131" s="1" t="str">
        <f>Spaces!R131</f>
        <v/>
      </c>
      <c r="S131" s="1" t="str">
        <f>Spaces!S131</f>
        <v/>
      </c>
      <c r="T131" s="1" t="str">
        <f>Spaces!T131</f>
        <v/>
      </c>
      <c r="U131" s="1" t="str">
        <f>Spaces!U131</f>
        <v/>
      </c>
      <c r="V131" s="1" t="str">
        <f t="shared" si="1"/>
        <v/>
      </c>
      <c r="W131" s="5" t="str">
        <f t="shared" si="2"/>
        <v/>
      </c>
      <c r="X131" s="5" t="str">
        <f t="shared" si="3"/>
        <v/>
      </c>
      <c r="Y131" s="5" t="str">
        <f t="shared" si="4"/>
        <v/>
      </c>
      <c r="Z131" s="5" t="str">
        <f t="shared" si="5"/>
        <v/>
      </c>
    </row>
    <row r="132">
      <c r="A132" s="1" t="str">
        <f>Spaces!A132</f>
        <v/>
      </c>
      <c r="B132" s="1" t="str">
        <f>Spaces!B132</f>
        <v/>
      </c>
      <c r="C132" s="1" t="str">
        <f>Spaces!C132</f>
        <v/>
      </c>
      <c r="D132" s="1" t="str">
        <f>Spaces!D132</f>
        <v/>
      </c>
      <c r="E132" s="1" t="str">
        <f>Spaces!E132</f>
        <v/>
      </c>
      <c r="F132" s="1" t="str">
        <f>Spaces!F132</f>
        <v/>
      </c>
      <c r="G132" s="1" t="str">
        <f>Spaces!G132</f>
        <v/>
      </c>
      <c r="H132" s="1" t="str">
        <f>Spaces!H132</f>
        <v/>
      </c>
      <c r="I132" s="1" t="str">
        <f>Spaces!I132</f>
        <v/>
      </c>
      <c r="J132" s="1" t="str">
        <f>Spaces!J132</f>
        <v/>
      </c>
      <c r="K132" s="1" t="str">
        <f>Spaces!K132</f>
        <v/>
      </c>
      <c r="L132" s="1" t="str">
        <f>Spaces!L132</f>
        <v/>
      </c>
      <c r="M132" s="1" t="str">
        <f>Spaces!M132</f>
        <v/>
      </c>
      <c r="N132" s="1" t="str">
        <f>Spaces!N132</f>
        <v/>
      </c>
      <c r="O132" s="1" t="str">
        <f>Spaces!O132</f>
        <v/>
      </c>
      <c r="P132" s="1" t="str">
        <f>Spaces!P132</f>
        <v/>
      </c>
      <c r="Q132" s="1" t="str">
        <f>Spaces!Q132</f>
        <v/>
      </c>
      <c r="R132" s="1" t="str">
        <f>Spaces!R132</f>
        <v/>
      </c>
      <c r="S132" s="1" t="str">
        <f>Spaces!S132</f>
        <v/>
      </c>
      <c r="T132" s="1" t="str">
        <f>Spaces!T132</f>
        <v/>
      </c>
      <c r="U132" s="1" t="str">
        <f>Spaces!U132</f>
        <v/>
      </c>
      <c r="V132" s="1" t="str">
        <f t="shared" si="1"/>
        <v/>
      </c>
      <c r="W132" s="5" t="str">
        <f t="shared" si="2"/>
        <v/>
      </c>
      <c r="X132" s="5" t="str">
        <f t="shared" si="3"/>
        <v/>
      </c>
      <c r="Y132" s="5" t="str">
        <f t="shared" si="4"/>
        <v/>
      </c>
      <c r="Z132" s="5" t="str">
        <f t="shared" si="5"/>
        <v/>
      </c>
    </row>
    <row r="133">
      <c r="A133" s="1" t="str">
        <f>Spaces!A133</f>
        <v/>
      </c>
      <c r="B133" s="1" t="str">
        <f>Spaces!B133</f>
        <v/>
      </c>
      <c r="C133" s="1" t="str">
        <f>Spaces!C133</f>
        <v/>
      </c>
      <c r="D133" s="1" t="str">
        <f>Spaces!D133</f>
        <v/>
      </c>
      <c r="E133" s="1" t="str">
        <f>Spaces!E133</f>
        <v/>
      </c>
      <c r="F133" s="1" t="str">
        <f>Spaces!F133</f>
        <v/>
      </c>
      <c r="G133" s="1" t="str">
        <f>Spaces!G133</f>
        <v/>
      </c>
      <c r="H133" s="1" t="str">
        <f>Spaces!H133</f>
        <v/>
      </c>
      <c r="I133" s="1" t="str">
        <f>Spaces!I133</f>
        <v/>
      </c>
      <c r="J133" s="1" t="str">
        <f>Spaces!J133</f>
        <v/>
      </c>
      <c r="K133" s="1" t="str">
        <f>Spaces!K133</f>
        <v/>
      </c>
      <c r="L133" s="1" t="str">
        <f>Spaces!L133</f>
        <v/>
      </c>
      <c r="M133" s="1" t="str">
        <f>Spaces!M133</f>
        <v/>
      </c>
      <c r="N133" s="1" t="str">
        <f>Spaces!N133</f>
        <v/>
      </c>
      <c r="O133" s="1" t="str">
        <f>Spaces!O133</f>
        <v/>
      </c>
      <c r="P133" s="1" t="str">
        <f>Spaces!P133</f>
        <v/>
      </c>
      <c r="Q133" s="1" t="str">
        <f>Spaces!Q133</f>
        <v/>
      </c>
      <c r="R133" s="1" t="str">
        <f>Spaces!R133</f>
        <v/>
      </c>
      <c r="S133" s="1" t="str">
        <f>Spaces!S133</f>
        <v/>
      </c>
      <c r="T133" s="1" t="str">
        <f>Spaces!T133</f>
        <v/>
      </c>
      <c r="U133" s="1" t="str">
        <f>Spaces!U133</f>
        <v/>
      </c>
      <c r="V133" s="1" t="str">
        <f t="shared" si="1"/>
        <v/>
      </c>
      <c r="W133" s="5" t="str">
        <f t="shared" si="2"/>
        <v/>
      </c>
      <c r="X133" s="5" t="str">
        <f t="shared" si="3"/>
        <v/>
      </c>
      <c r="Y133" s="5" t="str">
        <f t="shared" si="4"/>
        <v/>
      </c>
      <c r="Z133" s="5" t="str">
        <f t="shared" si="5"/>
        <v/>
      </c>
    </row>
    <row r="134">
      <c r="A134" s="1" t="str">
        <f>Spaces!A134</f>
        <v/>
      </c>
      <c r="B134" s="1" t="str">
        <f>Spaces!B134</f>
        <v/>
      </c>
      <c r="C134" s="1" t="str">
        <f>Spaces!C134</f>
        <v/>
      </c>
      <c r="D134" s="1" t="str">
        <f>Spaces!D134</f>
        <v/>
      </c>
      <c r="E134" s="1" t="str">
        <f>Spaces!E134</f>
        <v/>
      </c>
      <c r="F134" s="1" t="str">
        <f>Spaces!F134</f>
        <v/>
      </c>
      <c r="G134" s="1" t="str">
        <f>Spaces!G134</f>
        <v/>
      </c>
      <c r="H134" s="1" t="str">
        <f>Spaces!H134</f>
        <v/>
      </c>
      <c r="I134" s="1" t="str">
        <f>Spaces!I134</f>
        <v/>
      </c>
      <c r="J134" s="1" t="str">
        <f>Spaces!J134</f>
        <v/>
      </c>
      <c r="K134" s="1" t="str">
        <f>Spaces!K134</f>
        <v/>
      </c>
      <c r="L134" s="1" t="str">
        <f>Spaces!L134</f>
        <v/>
      </c>
      <c r="M134" s="1" t="str">
        <f>Spaces!M134</f>
        <v/>
      </c>
      <c r="N134" s="1" t="str">
        <f>Spaces!N134</f>
        <v/>
      </c>
      <c r="O134" s="1" t="str">
        <f>Spaces!O134</f>
        <v/>
      </c>
      <c r="P134" s="1" t="str">
        <f>Spaces!P134</f>
        <v/>
      </c>
      <c r="Q134" s="1" t="str">
        <f>Spaces!Q134</f>
        <v/>
      </c>
      <c r="R134" s="1" t="str">
        <f>Spaces!R134</f>
        <v/>
      </c>
      <c r="S134" s="1" t="str">
        <f>Spaces!S134</f>
        <v/>
      </c>
      <c r="T134" s="1" t="str">
        <f>Spaces!T134</f>
        <v/>
      </c>
      <c r="U134" s="1" t="str">
        <f>Spaces!U134</f>
        <v/>
      </c>
      <c r="V134" s="1" t="str">
        <f t="shared" si="1"/>
        <v/>
      </c>
      <c r="W134" s="5" t="str">
        <f t="shared" si="2"/>
        <v/>
      </c>
      <c r="X134" s="5" t="str">
        <f t="shared" si="3"/>
        <v/>
      </c>
      <c r="Y134" s="5" t="str">
        <f t="shared" si="4"/>
        <v/>
      </c>
      <c r="Z134" s="5" t="str">
        <f t="shared" si="5"/>
        <v/>
      </c>
    </row>
    <row r="135">
      <c r="A135" s="1" t="str">
        <f>Spaces!A135</f>
        <v/>
      </c>
      <c r="B135" s="1" t="str">
        <f>Spaces!B135</f>
        <v/>
      </c>
      <c r="C135" s="1" t="str">
        <f>Spaces!C135</f>
        <v/>
      </c>
      <c r="D135" s="1" t="str">
        <f>Spaces!D135</f>
        <v/>
      </c>
      <c r="E135" s="1" t="str">
        <f>Spaces!E135</f>
        <v/>
      </c>
      <c r="F135" s="1" t="str">
        <f>Spaces!F135</f>
        <v/>
      </c>
      <c r="G135" s="1" t="str">
        <f>Spaces!G135</f>
        <v/>
      </c>
      <c r="H135" s="1" t="str">
        <f>Spaces!H135</f>
        <v/>
      </c>
      <c r="I135" s="1" t="str">
        <f>Spaces!I135</f>
        <v/>
      </c>
      <c r="J135" s="1" t="str">
        <f>Spaces!J135</f>
        <v/>
      </c>
      <c r="K135" s="1" t="str">
        <f>Spaces!K135</f>
        <v/>
      </c>
      <c r="L135" s="1" t="str">
        <f>Spaces!L135</f>
        <v/>
      </c>
      <c r="M135" s="1" t="str">
        <f>Spaces!M135</f>
        <v/>
      </c>
      <c r="N135" s="1" t="str">
        <f>Spaces!N135</f>
        <v/>
      </c>
      <c r="O135" s="1" t="str">
        <f>Spaces!O135</f>
        <v/>
      </c>
      <c r="P135" s="1" t="str">
        <f>Spaces!P135</f>
        <v/>
      </c>
      <c r="Q135" s="1" t="str">
        <f>Spaces!Q135</f>
        <v/>
      </c>
      <c r="R135" s="1" t="str">
        <f>Spaces!R135</f>
        <v/>
      </c>
      <c r="S135" s="1" t="str">
        <f>Spaces!S135</f>
        <v/>
      </c>
      <c r="T135" s="1" t="str">
        <f>Spaces!T135</f>
        <v/>
      </c>
      <c r="U135" s="1" t="str">
        <f>Spaces!U135</f>
        <v/>
      </c>
      <c r="V135" s="1" t="str">
        <f t="shared" si="1"/>
        <v/>
      </c>
      <c r="W135" s="5" t="str">
        <f t="shared" si="2"/>
        <v/>
      </c>
      <c r="X135" s="5" t="str">
        <f t="shared" si="3"/>
        <v/>
      </c>
      <c r="Y135" s="5" t="str">
        <f t="shared" si="4"/>
        <v/>
      </c>
      <c r="Z135" s="5" t="str">
        <f t="shared" si="5"/>
        <v/>
      </c>
    </row>
    <row r="136">
      <c r="A136" s="1" t="str">
        <f>Spaces!A136</f>
        <v/>
      </c>
      <c r="B136" s="1" t="str">
        <f>Spaces!B136</f>
        <v/>
      </c>
      <c r="C136" s="1" t="str">
        <f>Spaces!C136</f>
        <v/>
      </c>
      <c r="D136" s="1" t="str">
        <f>Spaces!D136</f>
        <v/>
      </c>
      <c r="E136" s="1" t="str">
        <f>Spaces!E136</f>
        <v/>
      </c>
      <c r="F136" s="1" t="str">
        <f>Spaces!F136</f>
        <v/>
      </c>
      <c r="G136" s="1" t="str">
        <f>Spaces!G136</f>
        <v/>
      </c>
      <c r="H136" s="1" t="str">
        <f>Spaces!H136</f>
        <v/>
      </c>
      <c r="I136" s="1" t="str">
        <f>Spaces!I136</f>
        <v/>
      </c>
      <c r="J136" s="1" t="str">
        <f>Spaces!J136</f>
        <v/>
      </c>
      <c r="K136" s="1" t="str">
        <f>Spaces!K136</f>
        <v/>
      </c>
      <c r="L136" s="1" t="str">
        <f>Spaces!L136</f>
        <v/>
      </c>
      <c r="M136" s="1" t="str">
        <f>Spaces!M136</f>
        <v/>
      </c>
      <c r="N136" s="1" t="str">
        <f>Spaces!N136</f>
        <v/>
      </c>
      <c r="O136" s="1" t="str">
        <f>Spaces!O136</f>
        <v/>
      </c>
      <c r="P136" s="1" t="str">
        <f>Spaces!P136</f>
        <v/>
      </c>
      <c r="Q136" s="1" t="str">
        <f>Spaces!Q136</f>
        <v/>
      </c>
      <c r="R136" s="1" t="str">
        <f>Spaces!R136</f>
        <v/>
      </c>
      <c r="S136" s="1" t="str">
        <f>Spaces!S136</f>
        <v/>
      </c>
      <c r="T136" s="1" t="str">
        <f>Spaces!T136</f>
        <v/>
      </c>
      <c r="U136" s="1" t="str">
        <f>Spaces!U136</f>
        <v/>
      </c>
      <c r="V136" s="1" t="str">
        <f t="shared" si="1"/>
        <v/>
      </c>
      <c r="W136" s="5" t="str">
        <f t="shared" si="2"/>
        <v/>
      </c>
      <c r="X136" s="5" t="str">
        <f t="shared" si="3"/>
        <v/>
      </c>
      <c r="Y136" s="5" t="str">
        <f t="shared" si="4"/>
        <v/>
      </c>
      <c r="Z136" s="5" t="str">
        <f t="shared" si="5"/>
        <v/>
      </c>
    </row>
    <row r="137">
      <c r="A137" s="1" t="str">
        <f>Spaces!A137</f>
        <v/>
      </c>
      <c r="B137" s="1" t="str">
        <f>Spaces!B137</f>
        <v/>
      </c>
      <c r="C137" s="1" t="str">
        <f>Spaces!C137</f>
        <v/>
      </c>
      <c r="D137" s="1" t="str">
        <f>Spaces!D137</f>
        <v/>
      </c>
      <c r="E137" s="1" t="str">
        <f>Spaces!E137</f>
        <v/>
      </c>
      <c r="F137" s="1" t="str">
        <f>Spaces!F137</f>
        <v/>
      </c>
      <c r="G137" s="1" t="str">
        <f>Spaces!G137</f>
        <v/>
      </c>
      <c r="H137" s="1" t="str">
        <f>Spaces!H137</f>
        <v/>
      </c>
      <c r="I137" s="1" t="str">
        <f>Spaces!I137</f>
        <v/>
      </c>
      <c r="J137" s="1" t="str">
        <f>Spaces!J137</f>
        <v/>
      </c>
      <c r="K137" s="1" t="str">
        <f>Spaces!K137</f>
        <v/>
      </c>
      <c r="L137" s="1" t="str">
        <f>Spaces!L137</f>
        <v/>
      </c>
      <c r="M137" s="1" t="str">
        <f>Spaces!M137</f>
        <v/>
      </c>
      <c r="N137" s="1" t="str">
        <f>Spaces!N137</f>
        <v/>
      </c>
      <c r="O137" s="1" t="str">
        <f>Spaces!O137</f>
        <v/>
      </c>
      <c r="P137" s="1" t="str">
        <f>Spaces!P137</f>
        <v/>
      </c>
      <c r="Q137" s="1" t="str">
        <f>Spaces!Q137</f>
        <v/>
      </c>
      <c r="R137" s="1" t="str">
        <f>Spaces!R137</f>
        <v/>
      </c>
      <c r="S137" s="1" t="str">
        <f>Spaces!S137</f>
        <v/>
      </c>
      <c r="T137" s="1" t="str">
        <f>Spaces!T137</f>
        <v/>
      </c>
      <c r="U137" s="1" t="str">
        <f>Spaces!U137</f>
        <v/>
      </c>
      <c r="V137" s="1" t="str">
        <f t="shared" si="1"/>
        <v/>
      </c>
      <c r="W137" s="5" t="str">
        <f t="shared" si="2"/>
        <v/>
      </c>
      <c r="X137" s="5" t="str">
        <f t="shared" si="3"/>
        <v/>
      </c>
      <c r="Y137" s="5" t="str">
        <f t="shared" si="4"/>
        <v/>
      </c>
      <c r="Z137" s="5" t="str">
        <f t="shared" si="5"/>
        <v/>
      </c>
    </row>
    <row r="138">
      <c r="A138" s="1" t="str">
        <f>Spaces!A138</f>
        <v/>
      </c>
      <c r="B138" s="1" t="str">
        <f>Spaces!B138</f>
        <v/>
      </c>
      <c r="C138" s="1" t="str">
        <f>Spaces!C138</f>
        <v/>
      </c>
      <c r="D138" s="1" t="str">
        <f>Spaces!D138</f>
        <v/>
      </c>
      <c r="E138" s="1" t="str">
        <f>Spaces!E138</f>
        <v/>
      </c>
      <c r="F138" s="1" t="str">
        <f>Spaces!F138</f>
        <v/>
      </c>
      <c r="G138" s="1" t="str">
        <f>Spaces!G138</f>
        <v/>
      </c>
      <c r="H138" s="1" t="str">
        <f>Spaces!H138</f>
        <v/>
      </c>
      <c r="I138" s="1" t="str">
        <f>Spaces!I138</f>
        <v/>
      </c>
      <c r="J138" s="1" t="str">
        <f>Spaces!J138</f>
        <v/>
      </c>
      <c r="K138" s="1" t="str">
        <f>Spaces!K138</f>
        <v/>
      </c>
      <c r="L138" s="1" t="str">
        <f>Spaces!L138</f>
        <v/>
      </c>
      <c r="M138" s="1" t="str">
        <f>Spaces!M138</f>
        <v/>
      </c>
      <c r="N138" s="1" t="str">
        <f>Spaces!N138</f>
        <v/>
      </c>
      <c r="O138" s="1" t="str">
        <f>Spaces!O138</f>
        <v/>
      </c>
      <c r="P138" s="1" t="str">
        <f>Spaces!P138</f>
        <v/>
      </c>
      <c r="Q138" s="1" t="str">
        <f>Spaces!Q138</f>
        <v/>
      </c>
      <c r="R138" s="1" t="str">
        <f>Spaces!R138</f>
        <v/>
      </c>
      <c r="S138" s="1" t="str">
        <f>Spaces!S138</f>
        <v/>
      </c>
      <c r="T138" s="1" t="str">
        <f>Spaces!T138</f>
        <v/>
      </c>
      <c r="U138" s="1" t="str">
        <f>Spaces!U138</f>
        <v/>
      </c>
      <c r="V138" s="1" t="str">
        <f t="shared" si="1"/>
        <v/>
      </c>
      <c r="W138" s="5" t="str">
        <f t="shared" si="2"/>
        <v/>
      </c>
      <c r="X138" s="5" t="str">
        <f t="shared" si="3"/>
        <v/>
      </c>
      <c r="Y138" s="5" t="str">
        <f t="shared" si="4"/>
        <v/>
      </c>
      <c r="Z138" s="5" t="str">
        <f t="shared" si="5"/>
        <v/>
      </c>
    </row>
    <row r="139">
      <c r="A139" s="1" t="str">
        <f>Spaces!A139</f>
        <v/>
      </c>
      <c r="B139" s="1" t="str">
        <f>Spaces!B139</f>
        <v/>
      </c>
      <c r="C139" s="1" t="str">
        <f>Spaces!C139</f>
        <v/>
      </c>
      <c r="D139" s="1" t="str">
        <f>Spaces!D139</f>
        <v/>
      </c>
      <c r="E139" s="1" t="str">
        <f>Spaces!E139</f>
        <v/>
      </c>
      <c r="F139" s="1" t="str">
        <f>Spaces!F139</f>
        <v/>
      </c>
      <c r="G139" s="1" t="str">
        <f>Spaces!G139</f>
        <v/>
      </c>
      <c r="H139" s="1" t="str">
        <f>Spaces!H139</f>
        <v/>
      </c>
      <c r="I139" s="1" t="str">
        <f>Spaces!I139</f>
        <v/>
      </c>
      <c r="J139" s="1" t="str">
        <f>Spaces!J139</f>
        <v/>
      </c>
      <c r="K139" s="1" t="str">
        <f>Spaces!K139</f>
        <v/>
      </c>
      <c r="L139" s="1" t="str">
        <f>Spaces!L139</f>
        <v/>
      </c>
      <c r="M139" s="1" t="str">
        <f>Spaces!M139</f>
        <v/>
      </c>
      <c r="N139" s="1" t="str">
        <f>Spaces!N139</f>
        <v/>
      </c>
      <c r="O139" s="1" t="str">
        <f>Spaces!O139</f>
        <v/>
      </c>
      <c r="P139" s="1" t="str">
        <f>Spaces!P139</f>
        <v/>
      </c>
      <c r="Q139" s="1" t="str">
        <f>Spaces!Q139</f>
        <v/>
      </c>
      <c r="R139" s="1" t="str">
        <f>Spaces!R139</f>
        <v/>
      </c>
      <c r="S139" s="1" t="str">
        <f>Spaces!S139</f>
        <v/>
      </c>
      <c r="T139" s="1" t="str">
        <f>Spaces!T139</f>
        <v/>
      </c>
      <c r="U139" s="1" t="str">
        <f>Spaces!U139</f>
        <v/>
      </c>
      <c r="V139" s="1" t="str">
        <f t="shared" si="1"/>
        <v/>
      </c>
      <c r="W139" s="5" t="str">
        <f t="shared" si="2"/>
        <v/>
      </c>
      <c r="X139" s="5" t="str">
        <f t="shared" si="3"/>
        <v/>
      </c>
      <c r="Y139" s="5" t="str">
        <f t="shared" si="4"/>
        <v/>
      </c>
      <c r="Z139" s="5" t="str">
        <f t="shared" si="5"/>
        <v/>
      </c>
    </row>
    <row r="140">
      <c r="A140" s="1" t="str">
        <f>Spaces!A140</f>
        <v/>
      </c>
      <c r="B140" s="1" t="str">
        <f>Spaces!B140</f>
        <v/>
      </c>
      <c r="C140" s="1" t="str">
        <f>Spaces!C140</f>
        <v/>
      </c>
      <c r="D140" s="1" t="str">
        <f>Spaces!D140</f>
        <v/>
      </c>
      <c r="E140" s="1" t="str">
        <f>Spaces!E140</f>
        <v/>
      </c>
      <c r="F140" s="1" t="str">
        <f>Spaces!F140</f>
        <v/>
      </c>
      <c r="G140" s="1" t="str">
        <f>Spaces!G140</f>
        <v/>
      </c>
      <c r="H140" s="1" t="str">
        <f>Spaces!H140</f>
        <v/>
      </c>
      <c r="I140" s="1" t="str">
        <f>Spaces!I140</f>
        <v/>
      </c>
      <c r="J140" s="1" t="str">
        <f>Spaces!J140</f>
        <v/>
      </c>
      <c r="K140" s="1" t="str">
        <f>Spaces!K140</f>
        <v/>
      </c>
      <c r="L140" s="1" t="str">
        <f>Spaces!L140</f>
        <v/>
      </c>
      <c r="M140" s="1" t="str">
        <f>Spaces!M140</f>
        <v/>
      </c>
      <c r="N140" s="1" t="str">
        <f>Spaces!N140</f>
        <v/>
      </c>
      <c r="O140" s="1" t="str">
        <f>Spaces!O140</f>
        <v/>
      </c>
      <c r="P140" s="1" t="str">
        <f>Spaces!P140</f>
        <v/>
      </c>
      <c r="Q140" s="1" t="str">
        <f>Spaces!Q140</f>
        <v/>
      </c>
      <c r="R140" s="1" t="str">
        <f>Spaces!R140</f>
        <v/>
      </c>
      <c r="S140" s="1" t="str">
        <f>Spaces!S140</f>
        <v/>
      </c>
      <c r="T140" s="1" t="str">
        <f>Spaces!T140</f>
        <v/>
      </c>
      <c r="U140" s="1" t="str">
        <f>Spaces!U140</f>
        <v/>
      </c>
      <c r="V140" s="1" t="str">
        <f t="shared" si="1"/>
        <v/>
      </c>
      <c r="W140" s="5" t="str">
        <f t="shared" si="2"/>
        <v/>
      </c>
      <c r="X140" s="5" t="str">
        <f t="shared" si="3"/>
        <v/>
      </c>
      <c r="Y140" s="5" t="str">
        <f t="shared" si="4"/>
        <v/>
      </c>
      <c r="Z140" s="5" t="str">
        <f t="shared" si="5"/>
        <v/>
      </c>
    </row>
    <row r="141">
      <c r="A141" s="1" t="str">
        <f>Spaces!A141</f>
        <v/>
      </c>
      <c r="B141" s="1" t="str">
        <f>Spaces!B141</f>
        <v/>
      </c>
      <c r="C141" s="1" t="str">
        <f>Spaces!C141</f>
        <v/>
      </c>
      <c r="D141" s="1" t="str">
        <f>Spaces!D141</f>
        <v/>
      </c>
      <c r="E141" s="1" t="str">
        <f>Spaces!E141</f>
        <v/>
      </c>
      <c r="F141" s="1" t="str">
        <f>Spaces!F141</f>
        <v/>
      </c>
      <c r="G141" s="1" t="str">
        <f>Spaces!G141</f>
        <v/>
      </c>
      <c r="H141" s="1" t="str">
        <f>Spaces!H141</f>
        <v/>
      </c>
      <c r="I141" s="1" t="str">
        <f>Spaces!I141</f>
        <v/>
      </c>
      <c r="J141" s="1" t="str">
        <f>Spaces!J141</f>
        <v/>
      </c>
      <c r="K141" s="1" t="str">
        <f>Spaces!K141</f>
        <v/>
      </c>
      <c r="L141" s="1" t="str">
        <f>Spaces!L141</f>
        <v/>
      </c>
      <c r="M141" s="1" t="str">
        <f>Spaces!M141</f>
        <v/>
      </c>
      <c r="N141" s="1" t="str">
        <f>Spaces!N141</f>
        <v/>
      </c>
      <c r="O141" s="1" t="str">
        <f>Spaces!O141</f>
        <v/>
      </c>
      <c r="P141" s="1" t="str">
        <f>Spaces!P141</f>
        <v/>
      </c>
      <c r="Q141" s="1" t="str">
        <f>Spaces!Q141</f>
        <v/>
      </c>
      <c r="R141" s="1" t="str">
        <f>Spaces!R141</f>
        <v/>
      </c>
      <c r="S141" s="1" t="str">
        <f>Spaces!S141</f>
        <v/>
      </c>
      <c r="T141" s="1" t="str">
        <f>Spaces!T141</f>
        <v/>
      </c>
      <c r="U141" s="1" t="str">
        <f>Spaces!U141</f>
        <v/>
      </c>
      <c r="V141" s="1" t="str">
        <f t="shared" si="1"/>
        <v/>
      </c>
      <c r="W141" s="5" t="str">
        <f t="shared" si="2"/>
        <v/>
      </c>
      <c r="X141" s="5" t="str">
        <f t="shared" si="3"/>
        <v/>
      </c>
      <c r="Y141" s="5" t="str">
        <f t="shared" si="4"/>
        <v/>
      </c>
      <c r="Z141" s="5" t="str">
        <f t="shared" si="5"/>
        <v/>
      </c>
    </row>
    <row r="142">
      <c r="A142" s="1" t="str">
        <f>Spaces!A142</f>
        <v/>
      </c>
      <c r="B142" s="1" t="str">
        <f>Spaces!B142</f>
        <v/>
      </c>
      <c r="C142" s="1" t="str">
        <f>Spaces!C142</f>
        <v/>
      </c>
      <c r="D142" s="1" t="str">
        <f>Spaces!D142</f>
        <v/>
      </c>
      <c r="E142" s="1" t="str">
        <f>Spaces!E142</f>
        <v/>
      </c>
      <c r="F142" s="1" t="str">
        <f>Spaces!F142</f>
        <v/>
      </c>
      <c r="G142" s="1" t="str">
        <f>Spaces!G142</f>
        <v/>
      </c>
      <c r="H142" s="1" t="str">
        <f>Spaces!H142</f>
        <v/>
      </c>
      <c r="I142" s="1" t="str">
        <f>Spaces!I142</f>
        <v/>
      </c>
      <c r="J142" s="1" t="str">
        <f>Spaces!J142</f>
        <v/>
      </c>
      <c r="K142" s="1" t="str">
        <f>Spaces!K142</f>
        <v/>
      </c>
      <c r="L142" s="1" t="str">
        <f>Spaces!L142</f>
        <v/>
      </c>
      <c r="M142" s="1" t="str">
        <f>Spaces!M142</f>
        <v/>
      </c>
      <c r="N142" s="1" t="str">
        <f>Spaces!N142</f>
        <v/>
      </c>
      <c r="O142" s="1" t="str">
        <f>Spaces!O142</f>
        <v/>
      </c>
      <c r="P142" s="1" t="str">
        <f>Spaces!P142</f>
        <v/>
      </c>
      <c r="Q142" s="1" t="str">
        <f>Spaces!Q142</f>
        <v/>
      </c>
      <c r="R142" s="1" t="str">
        <f>Spaces!R142</f>
        <v/>
      </c>
      <c r="S142" s="1" t="str">
        <f>Spaces!S142</f>
        <v/>
      </c>
      <c r="T142" s="1" t="str">
        <f>Spaces!T142</f>
        <v/>
      </c>
      <c r="U142" s="1" t="str">
        <f>Spaces!U142</f>
        <v/>
      </c>
      <c r="V142" s="1" t="str">
        <f t="shared" si="1"/>
        <v/>
      </c>
      <c r="W142" s="5" t="str">
        <f t="shared" si="2"/>
        <v/>
      </c>
      <c r="X142" s="5" t="str">
        <f t="shared" si="3"/>
        <v/>
      </c>
      <c r="Y142" s="5" t="str">
        <f t="shared" si="4"/>
        <v/>
      </c>
      <c r="Z142" s="5" t="str">
        <f t="shared" si="5"/>
        <v/>
      </c>
    </row>
    <row r="143">
      <c r="A143" s="1" t="str">
        <f>Spaces!A143</f>
        <v/>
      </c>
      <c r="B143" s="1" t="str">
        <f>Spaces!B143</f>
        <v/>
      </c>
      <c r="C143" s="1" t="str">
        <f>Spaces!C143</f>
        <v/>
      </c>
      <c r="D143" s="1" t="str">
        <f>Spaces!D143</f>
        <v/>
      </c>
      <c r="E143" s="1" t="str">
        <f>Spaces!E143</f>
        <v/>
      </c>
      <c r="F143" s="1" t="str">
        <f>Spaces!F143</f>
        <v/>
      </c>
      <c r="G143" s="1" t="str">
        <f>Spaces!G143</f>
        <v/>
      </c>
      <c r="H143" s="1" t="str">
        <f>Spaces!H143</f>
        <v/>
      </c>
      <c r="I143" s="1" t="str">
        <f>Spaces!I143</f>
        <v/>
      </c>
      <c r="J143" s="1" t="str">
        <f>Spaces!J143</f>
        <v/>
      </c>
      <c r="K143" s="1" t="str">
        <f>Spaces!K143</f>
        <v/>
      </c>
      <c r="L143" s="1" t="str">
        <f>Spaces!L143</f>
        <v/>
      </c>
      <c r="M143" s="1" t="str">
        <f>Spaces!M143</f>
        <v/>
      </c>
      <c r="N143" s="1" t="str">
        <f>Spaces!N143</f>
        <v/>
      </c>
      <c r="O143" s="1" t="str">
        <f>Spaces!O143</f>
        <v/>
      </c>
      <c r="P143" s="1" t="str">
        <f>Spaces!P143</f>
        <v/>
      </c>
      <c r="Q143" s="1" t="str">
        <f>Spaces!Q143</f>
        <v/>
      </c>
      <c r="R143" s="1" t="str">
        <f>Spaces!R143</f>
        <v/>
      </c>
      <c r="S143" s="1" t="str">
        <f>Spaces!S143</f>
        <v/>
      </c>
      <c r="T143" s="1" t="str">
        <f>Spaces!T143</f>
        <v/>
      </c>
      <c r="U143" s="1" t="str">
        <f>Spaces!U143</f>
        <v/>
      </c>
      <c r="V143" s="1" t="str">
        <f t="shared" si="1"/>
        <v/>
      </c>
      <c r="W143" s="5" t="str">
        <f t="shared" si="2"/>
        <v/>
      </c>
      <c r="X143" s="5" t="str">
        <f t="shared" si="3"/>
        <v/>
      </c>
      <c r="Y143" s="5" t="str">
        <f t="shared" si="4"/>
        <v/>
      </c>
      <c r="Z143" s="5" t="str">
        <f t="shared" si="5"/>
        <v/>
      </c>
    </row>
    <row r="144">
      <c r="A144" s="1" t="str">
        <f>Spaces!A144</f>
        <v/>
      </c>
      <c r="B144" s="1" t="str">
        <f>Spaces!B144</f>
        <v/>
      </c>
      <c r="C144" s="1" t="str">
        <f>Spaces!C144</f>
        <v/>
      </c>
      <c r="D144" s="1" t="str">
        <f>Spaces!D144</f>
        <v/>
      </c>
      <c r="E144" s="1" t="str">
        <f>Spaces!E144</f>
        <v/>
      </c>
      <c r="F144" s="1" t="str">
        <f>Spaces!F144</f>
        <v/>
      </c>
      <c r="G144" s="1" t="str">
        <f>Spaces!G144</f>
        <v/>
      </c>
      <c r="H144" s="1" t="str">
        <f>Spaces!H144</f>
        <v/>
      </c>
      <c r="I144" s="1" t="str">
        <f>Spaces!I144</f>
        <v/>
      </c>
      <c r="J144" s="1" t="str">
        <f>Spaces!J144</f>
        <v/>
      </c>
      <c r="K144" s="1" t="str">
        <f>Spaces!K144</f>
        <v/>
      </c>
      <c r="L144" s="1" t="str">
        <f>Spaces!L144</f>
        <v/>
      </c>
      <c r="M144" s="1" t="str">
        <f>Spaces!M144</f>
        <v/>
      </c>
      <c r="N144" s="1" t="str">
        <f>Spaces!N144</f>
        <v/>
      </c>
      <c r="O144" s="1" t="str">
        <f>Spaces!O144</f>
        <v/>
      </c>
      <c r="P144" s="1" t="str">
        <f>Spaces!P144</f>
        <v/>
      </c>
      <c r="Q144" s="1" t="str">
        <f>Spaces!Q144</f>
        <v/>
      </c>
      <c r="R144" s="1" t="str">
        <f>Spaces!R144</f>
        <v/>
      </c>
      <c r="S144" s="1" t="str">
        <f>Spaces!S144</f>
        <v/>
      </c>
      <c r="T144" s="1" t="str">
        <f>Spaces!T144</f>
        <v/>
      </c>
      <c r="U144" s="1" t="str">
        <f>Spaces!U144</f>
        <v/>
      </c>
      <c r="V144" s="1" t="str">
        <f t="shared" si="1"/>
        <v/>
      </c>
      <c r="W144" s="5" t="str">
        <f t="shared" si="2"/>
        <v/>
      </c>
      <c r="X144" s="5" t="str">
        <f t="shared" si="3"/>
        <v/>
      </c>
      <c r="Y144" s="5" t="str">
        <f t="shared" si="4"/>
        <v/>
      </c>
      <c r="Z144" s="5" t="str">
        <f t="shared" si="5"/>
        <v/>
      </c>
    </row>
    <row r="145">
      <c r="A145" s="1" t="str">
        <f>Spaces!A145</f>
        <v/>
      </c>
      <c r="B145" s="1" t="str">
        <f>Spaces!B145</f>
        <v/>
      </c>
      <c r="C145" s="1" t="str">
        <f>Spaces!C145</f>
        <v/>
      </c>
      <c r="D145" s="1" t="str">
        <f>Spaces!D145</f>
        <v/>
      </c>
      <c r="E145" s="1" t="str">
        <f>Spaces!E145</f>
        <v/>
      </c>
      <c r="F145" s="1" t="str">
        <f>Spaces!F145</f>
        <v/>
      </c>
      <c r="G145" s="1" t="str">
        <f>Spaces!G145</f>
        <v/>
      </c>
      <c r="H145" s="1" t="str">
        <f>Spaces!H145</f>
        <v/>
      </c>
      <c r="I145" s="1" t="str">
        <f>Spaces!I145</f>
        <v/>
      </c>
      <c r="J145" s="1" t="str">
        <f>Spaces!J145</f>
        <v/>
      </c>
      <c r="K145" s="1" t="str">
        <f>Spaces!K145</f>
        <v/>
      </c>
      <c r="L145" s="1" t="str">
        <f>Spaces!L145</f>
        <v/>
      </c>
      <c r="M145" s="1" t="str">
        <f>Spaces!M145</f>
        <v/>
      </c>
      <c r="N145" s="1" t="str">
        <f>Spaces!N145</f>
        <v/>
      </c>
      <c r="O145" s="1" t="str">
        <f>Spaces!O145</f>
        <v/>
      </c>
      <c r="P145" s="1" t="str">
        <f>Spaces!P145</f>
        <v/>
      </c>
      <c r="Q145" s="1" t="str">
        <f>Spaces!Q145</f>
        <v/>
      </c>
      <c r="R145" s="1" t="str">
        <f>Spaces!R145</f>
        <v/>
      </c>
      <c r="S145" s="1" t="str">
        <f>Spaces!S145</f>
        <v/>
      </c>
      <c r="T145" s="1" t="str">
        <f>Spaces!T145</f>
        <v/>
      </c>
      <c r="U145" s="1" t="str">
        <f>Spaces!U145</f>
        <v/>
      </c>
      <c r="V145" s="1" t="str">
        <f t="shared" si="1"/>
        <v/>
      </c>
      <c r="W145" s="5" t="str">
        <f t="shared" si="2"/>
        <v/>
      </c>
      <c r="X145" s="5" t="str">
        <f t="shared" si="3"/>
        <v/>
      </c>
      <c r="Y145" s="5" t="str">
        <f t="shared" si="4"/>
        <v/>
      </c>
      <c r="Z145" s="5" t="str">
        <f t="shared" si="5"/>
        <v/>
      </c>
    </row>
    <row r="146">
      <c r="A146" s="1" t="str">
        <f>Spaces!A146</f>
        <v/>
      </c>
      <c r="B146" s="1" t="str">
        <f>Spaces!B146</f>
        <v/>
      </c>
      <c r="C146" s="1" t="str">
        <f>Spaces!C146</f>
        <v/>
      </c>
      <c r="D146" s="1" t="str">
        <f>Spaces!D146</f>
        <v/>
      </c>
      <c r="E146" s="1" t="str">
        <f>Spaces!E146</f>
        <v/>
      </c>
      <c r="F146" s="1" t="str">
        <f>Spaces!F146</f>
        <v/>
      </c>
      <c r="G146" s="1" t="str">
        <f>Spaces!G146</f>
        <v/>
      </c>
      <c r="H146" s="1" t="str">
        <f>Spaces!H146</f>
        <v/>
      </c>
      <c r="I146" s="1" t="str">
        <f>Spaces!I146</f>
        <v/>
      </c>
      <c r="J146" s="1" t="str">
        <f>Spaces!J146</f>
        <v/>
      </c>
      <c r="K146" s="1" t="str">
        <f>Spaces!K146</f>
        <v/>
      </c>
      <c r="L146" s="1" t="str">
        <f>Spaces!L146</f>
        <v/>
      </c>
      <c r="M146" s="1" t="str">
        <f>Spaces!M146</f>
        <v/>
      </c>
      <c r="N146" s="1" t="str">
        <f>Spaces!N146</f>
        <v/>
      </c>
      <c r="O146" s="1" t="str">
        <f>Spaces!O146</f>
        <v/>
      </c>
      <c r="P146" s="1" t="str">
        <f>Spaces!P146</f>
        <v/>
      </c>
      <c r="Q146" s="1" t="str">
        <f>Spaces!Q146</f>
        <v/>
      </c>
      <c r="R146" s="1" t="str">
        <f>Spaces!R146</f>
        <v/>
      </c>
      <c r="S146" s="1" t="str">
        <f>Spaces!S146</f>
        <v/>
      </c>
      <c r="T146" s="1" t="str">
        <f>Spaces!T146</f>
        <v/>
      </c>
      <c r="U146" s="1" t="str">
        <f>Spaces!U146</f>
        <v/>
      </c>
      <c r="V146" s="1" t="str">
        <f t="shared" si="1"/>
        <v/>
      </c>
      <c r="W146" s="5" t="str">
        <f t="shared" si="2"/>
        <v/>
      </c>
      <c r="X146" s="5" t="str">
        <f t="shared" si="3"/>
        <v/>
      </c>
      <c r="Y146" s="5" t="str">
        <f t="shared" si="4"/>
        <v/>
      </c>
      <c r="Z146" s="5" t="str">
        <f t="shared" si="5"/>
        <v/>
      </c>
    </row>
    <row r="147">
      <c r="A147" s="1" t="str">
        <f>Spaces!A147</f>
        <v/>
      </c>
      <c r="B147" s="1" t="str">
        <f>Spaces!B147</f>
        <v/>
      </c>
      <c r="C147" s="1" t="str">
        <f>Spaces!C147</f>
        <v/>
      </c>
      <c r="D147" s="1" t="str">
        <f>Spaces!D147</f>
        <v/>
      </c>
      <c r="E147" s="1" t="str">
        <f>Spaces!E147</f>
        <v/>
      </c>
      <c r="F147" s="1" t="str">
        <f>Spaces!F147</f>
        <v/>
      </c>
      <c r="G147" s="1" t="str">
        <f>Spaces!G147</f>
        <v/>
      </c>
      <c r="H147" s="1" t="str">
        <f>Spaces!H147</f>
        <v/>
      </c>
      <c r="I147" s="1" t="str">
        <f>Spaces!I147</f>
        <v/>
      </c>
      <c r="J147" s="1" t="str">
        <f>Spaces!J147</f>
        <v/>
      </c>
      <c r="K147" s="1" t="str">
        <f>Spaces!K147</f>
        <v/>
      </c>
      <c r="L147" s="1" t="str">
        <f>Spaces!L147</f>
        <v/>
      </c>
      <c r="M147" s="1" t="str">
        <f>Spaces!M147</f>
        <v/>
      </c>
      <c r="N147" s="1" t="str">
        <f>Spaces!N147</f>
        <v/>
      </c>
      <c r="O147" s="1" t="str">
        <f>Spaces!O147</f>
        <v/>
      </c>
      <c r="P147" s="1" t="str">
        <f>Spaces!P147</f>
        <v/>
      </c>
      <c r="Q147" s="1" t="str">
        <f>Spaces!Q147</f>
        <v/>
      </c>
      <c r="R147" s="1" t="str">
        <f>Spaces!R147</f>
        <v/>
      </c>
      <c r="S147" s="1" t="str">
        <f>Spaces!S147</f>
        <v/>
      </c>
      <c r="T147" s="1" t="str">
        <f>Spaces!T147</f>
        <v/>
      </c>
      <c r="U147" s="1" t="str">
        <f>Spaces!U147</f>
        <v/>
      </c>
      <c r="V147" s="1" t="str">
        <f t="shared" si="1"/>
        <v/>
      </c>
      <c r="W147" s="5" t="str">
        <f t="shared" si="2"/>
        <v/>
      </c>
      <c r="X147" s="5" t="str">
        <f t="shared" si="3"/>
        <v/>
      </c>
      <c r="Y147" s="5" t="str">
        <f t="shared" si="4"/>
        <v/>
      </c>
      <c r="Z147" s="5" t="str">
        <f t="shared" si="5"/>
        <v/>
      </c>
    </row>
    <row r="148">
      <c r="A148" s="1" t="str">
        <f>Spaces!A148</f>
        <v/>
      </c>
      <c r="B148" s="1" t="str">
        <f>Spaces!B148</f>
        <v/>
      </c>
      <c r="C148" s="1" t="str">
        <f>Spaces!C148</f>
        <v/>
      </c>
      <c r="D148" s="1" t="str">
        <f>Spaces!D148</f>
        <v/>
      </c>
      <c r="E148" s="1" t="str">
        <f>Spaces!E148</f>
        <v/>
      </c>
      <c r="F148" s="1" t="str">
        <f>Spaces!F148</f>
        <v/>
      </c>
      <c r="G148" s="1" t="str">
        <f>Spaces!G148</f>
        <v/>
      </c>
      <c r="H148" s="1" t="str">
        <f>Spaces!H148</f>
        <v/>
      </c>
      <c r="I148" s="1" t="str">
        <f>Spaces!I148</f>
        <v/>
      </c>
      <c r="J148" s="1" t="str">
        <f>Spaces!J148</f>
        <v/>
      </c>
      <c r="K148" s="1" t="str">
        <f>Spaces!K148</f>
        <v/>
      </c>
      <c r="L148" s="1" t="str">
        <f>Spaces!L148</f>
        <v/>
      </c>
      <c r="M148" s="1" t="str">
        <f>Spaces!M148</f>
        <v/>
      </c>
      <c r="N148" s="1" t="str">
        <f>Spaces!N148</f>
        <v/>
      </c>
      <c r="O148" s="1" t="str">
        <f>Spaces!O148</f>
        <v/>
      </c>
      <c r="P148" s="1" t="str">
        <f>Spaces!P148</f>
        <v/>
      </c>
      <c r="Q148" s="1" t="str">
        <f>Spaces!Q148</f>
        <v/>
      </c>
      <c r="R148" s="1" t="str">
        <f>Spaces!R148</f>
        <v/>
      </c>
      <c r="S148" s="1" t="str">
        <f>Spaces!S148</f>
        <v/>
      </c>
      <c r="T148" s="1" t="str">
        <f>Spaces!T148</f>
        <v/>
      </c>
      <c r="U148" s="1" t="str">
        <f>Spaces!U148</f>
        <v/>
      </c>
      <c r="V148" s="1" t="str">
        <f t="shared" si="1"/>
        <v/>
      </c>
      <c r="W148" s="5" t="str">
        <f t="shared" si="2"/>
        <v/>
      </c>
      <c r="X148" s="5" t="str">
        <f t="shared" si="3"/>
        <v/>
      </c>
      <c r="Y148" s="5" t="str">
        <f t="shared" si="4"/>
        <v/>
      </c>
      <c r="Z148" s="5" t="str">
        <f t="shared" si="5"/>
        <v/>
      </c>
    </row>
    <row r="149">
      <c r="A149" s="1" t="str">
        <f>Spaces!A149</f>
        <v/>
      </c>
      <c r="B149" s="1" t="str">
        <f>Spaces!B149</f>
        <v/>
      </c>
      <c r="C149" s="1" t="str">
        <f>Spaces!C149</f>
        <v/>
      </c>
      <c r="D149" s="1" t="str">
        <f>Spaces!D149</f>
        <v/>
      </c>
      <c r="E149" s="1" t="str">
        <f>Spaces!E149</f>
        <v/>
      </c>
      <c r="F149" s="1" t="str">
        <f>Spaces!F149</f>
        <v/>
      </c>
      <c r="G149" s="1" t="str">
        <f>Spaces!G149</f>
        <v/>
      </c>
      <c r="H149" s="1" t="str">
        <f>Spaces!H149</f>
        <v/>
      </c>
      <c r="I149" s="1" t="str">
        <f>Spaces!I149</f>
        <v/>
      </c>
      <c r="J149" s="1" t="str">
        <f>Spaces!J149</f>
        <v/>
      </c>
      <c r="K149" s="1" t="str">
        <f>Spaces!K149</f>
        <v/>
      </c>
      <c r="L149" s="1" t="str">
        <f>Spaces!L149</f>
        <v/>
      </c>
      <c r="M149" s="1" t="str">
        <f>Spaces!M149</f>
        <v/>
      </c>
      <c r="N149" s="1" t="str">
        <f>Spaces!N149</f>
        <v/>
      </c>
      <c r="O149" s="1" t="str">
        <f>Spaces!O149</f>
        <v/>
      </c>
      <c r="P149" s="1" t="str">
        <f>Spaces!P149</f>
        <v/>
      </c>
      <c r="Q149" s="1" t="str">
        <f>Spaces!Q149</f>
        <v/>
      </c>
      <c r="R149" s="1" t="str">
        <f>Spaces!R149</f>
        <v/>
      </c>
      <c r="S149" s="1" t="str">
        <f>Spaces!S149</f>
        <v/>
      </c>
      <c r="T149" s="1" t="str">
        <f>Spaces!T149</f>
        <v/>
      </c>
      <c r="U149" s="1" t="str">
        <f>Spaces!U149</f>
        <v/>
      </c>
      <c r="V149" s="1" t="str">
        <f t="shared" si="1"/>
        <v/>
      </c>
      <c r="W149" s="5" t="str">
        <f t="shared" si="2"/>
        <v/>
      </c>
      <c r="X149" s="5" t="str">
        <f t="shared" si="3"/>
        <v/>
      </c>
      <c r="Y149" s="5" t="str">
        <f t="shared" si="4"/>
        <v/>
      </c>
      <c r="Z149" s="5" t="str">
        <f t="shared" si="5"/>
        <v/>
      </c>
    </row>
    <row r="150">
      <c r="A150" s="1" t="str">
        <f>Spaces!A150</f>
        <v/>
      </c>
      <c r="B150" s="1" t="str">
        <f>Spaces!B150</f>
        <v/>
      </c>
      <c r="C150" s="1" t="str">
        <f>Spaces!C150</f>
        <v/>
      </c>
      <c r="D150" s="1" t="str">
        <f>Spaces!D150</f>
        <v/>
      </c>
      <c r="E150" s="1" t="str">
        <f>Spaces!E150</f>
        <v/>
      </c>
      <c r="F150" s="1" t="str">
        <f>Spaces!F150</f>
        <v/>
      </c>
      <c r="G150" s="1" t="str">
        <f>Spaces!G150</f>
        <v/>
      </c>
      <c r="H150" s="1" t="str">
        <f>Spaces!H150</f>
        <v/>
      </c>
      <c r="I150" s="1" t="str">
        <f>Spaces!I150</f>
        <v/>
      </c>
      <c r="J150" s="1" t="str">
        <f>Spaces!J150</f>
        <v/>
      </c>
      <c r="K150" s="1" t="str">
        <f>Spaces!K150</f>
        <v/>
      </c>
      <c r="L150" s="1" t="str">
        <f>Spaces!L150</f>
        <v/>
      </c>
      <c r="M150" s="1" t="str">
        <f>Spaces!M150</f>
        <v/>
      </c>
      <c r="N150" s="1" t="str">
        <f>Spaces!N150</f>
        <v/>
      </c>
      <c r="O150" s="1" t="str">
        <f>Spaces!O150</f>
        <v/>
      </c>
      <c r="P150" s="1" t="str">
        <f>Spaces!P150</f>
        <v/>
      </c>
      <c r="Q150" s="1" t="str">
        <f>Spaces!Q150</f>
        <v/>
      </c>
      <c r="R150" s="1" t="str">
        <f>Spaces!R150</f>
        <v/>
      </c>
      <c r="S150" s="1" t="str">
        <f>Spaces!S150</f>
        <v/>
      </c>
      <c r="T150" s="1" t="str">
        <f>Spaces!T150</f>
        <v/>
      </c>
      <c r="U150" s="1" t="str">
        <f>Spaces!U150</f>
        <v/>
      </c>
      <c r="V150" s="1" t="str">
        <f t="shared" si="1"/>
        <v/>
      </c>
      <c r="W150" s="5" t="str">
        <f t="shared" si="2"/>
        <v/>
      </c>
      <c r="X150" s="5" t="str">
        <f t="shared" si="3"/>
        <v/>
      </c>
      <c r="Y150" s="5" t="str">
        <f t="shared" si="4"/>
        <v/>
      </c>
      <c r="Z150" s="5" t="str">
        <f t="shared" si="5"/>
        <v/>
      </c>
    </row>
    <row r="151">
      <c r="A151" s="1" t="str">
        <f>Spaces!A151</f>
        <v/>
      </c>
      <c r="B151" s="1" t="str">
        <f>Spaces!B151</f>
        <v/>
      </c>
      <c r="C151" s="1" t="str">
        <f>Spaces!C151</f>
        <v/>
      </c>
      <c r="D151" s="1" t="str">
        <f>Spaces!D151</f>
        <v/>
      </c>
      <c r="E151" s="1" t="str">
        <f>Spaces!E151</f>
        <v/>
      </c>
      <c r="F151" s="1" t="str">
        <f>Spaces!F151</f>
        <v/>
      </c>
      <c r="G151" s="1" t="str">
        <f>Spaces!G151</f>
        <v/>
      </c>
      <c r="H151" s="1" t="str">
        <f>Spaces!H151</f>
        <v/>
      </c>
      <c r="I151" s="1" t="str">
        <f>Spaces!I151</f>
        <v/>
      </c>
      <c r="J151" s="1" t="str">
        <f>Spaces!J151</f>
        <v/>
      </c>
      <c r="K151" s="1" t="str">
        <f>Spaces!K151</f>
        <v/>
      </c>
      <c r="L151" s="1" t="str">
        <f>Spaces!L151</f>
        <v/>
      </c>
      <c r="M151" s="1" t="str">
        <f>Spaces!M151</f>
        <v/>
      </c>
      <c r="N151" s="1" t="str">
        <f>Spaces!N151</f>
        <v/>
      </c>
      <c r="O151" s="1" t="str">
        <f>Spaces!O151</f>
        <v/>
      </c>
      <c r="P151" s="1" t="str">
        <f>Spaces!P151</f>
        <v/>
      </c>
      <c r="Q151" s="1" t="str">
        <f>Spaces!Q151</f>
        <v/>
      </c>
      <c r="R151" s="1" t="str">
        <f>Spaces!R151</f>
        <v/>
      </c>
      <c r="S151" s="1" t="str">
        <f>Spaces!S151</f>
        <v/>
      </c>
      <c r="T151" s="1" t="str">
        <f>Spaces!T151</f>
        <v/>
      </c>
      <c r="U151" s="1" t="str">
        <f>Spaces!U151</f>
        <v/>
      </c>
      <c r="V151" s="1" t="str">
        <f t="shared" si="1"/>
        <v/>
      </c>
      <c r="W151" s="5" t="str">
        <f t="shared" si="2"/>
        <v/>
      </c>
      <c r="X151" s="5" t="str">
        <f t="shared" si="3"/>
        <v/>
      </c>
      <c r="Y151" s="5" t="str">
        <f t="shared" si="4"/>
        <v/>
      </c>
      <c r="Z151" s="5" t="str">
        <f t="shared" si="5"/>
        <v/>
      </c>
    </row>
    <row r="152">
      <c r="A152" s="1" t="str">
        <f>Spaces!A152</f>
        <v/>
      </c>
      <c r="B152" s="1" t="str">
        <f>Spaces!B152</f>
        <v/>
      </c>
      <c r="C152" s="1" t="str">
        <f>Spaces!C152</f>
        <v/>
      </c>
      <c r="D152" s="1" t="str">
        <f>Spaces!D152</f>
        <v/>
      </c>
      <c r="E152" s="1" t="str">
        <f>Spaces!E152</f>
        <v/>
      </c>
      <c r="F152" s="1" t="str">
        <f>Spaces!F152</f>
        <v/>
      </c>
      <c r="G152" s="1" t="str">
        <f>Spaces!G152</f>
        <v/>
      </c>
      <c r="H152" s="1" t="str">
        <f>Spaces!H152</f>
        <v/>
      </c>
      <c r="I152" s="1" t="str">
        <f>Spaces!I152</f>
        <v/>
      </c>
      <c r="J152" s="1" t="str">
        <f>Spaces!J152</f>
        <v/>
      </c>
      <c r="K152" s="1" t="str">
        <f>Spaces!K152</f>
        <v/>
      </c>
      <c r="L152" s="1" t="str">
        <f>Spaces!L152</f>
        <v/>
      </c>
      <c r="M152" s="1" t="str">
        <f>Spaces!M152</f>
        <v/>
      </c>
      <c r="N152" s="1" t="str">
        <f>Spaces!N152</f>
        <v/>
      </c>
      <c r="O152" s="1" t="str">
        <f>Spaces!O152</f>
        <v/>
      </c>
      <c r="P152" s="1" t="str">
        <f>Spaces!P152</f>
        <v/>
      </c>
      <c r="Q152" s="1" t="str">
        <f>Spaces!Q152</f>
        <v/>
      </c>
      <c r="R152" s="1" t="str">
        <f>Spaces!R152</f>
        <v/>
      </c>
      <c r="S152" s="1" t="str">
        <f>Spaces!S152</f>
        <v/>
      </c>
      <c r="T152" s="1" t="str">
        <f>Spaces!T152</f>
        <v/>
      </c>
      <c r="U152" s="1" t="str">
        <f>Spaces!U152</f>
        <v/>
      </c>
      <c r="V152" s="1" t="str">
        <f t="shared" si="1"/>
        <v/>
      </c>
      <c r="W152" s="5" t="str">
        <f t="shared" si="2"/>
        <v/>
      </c>
      <c r="X152" s="5" t="str">
        <f t="shared" si="3"/>
        <v/>
      </c>
      <c r="Y152" s="5" t="str">
        <f t="shared" si="4"/>
        <v/>
      </c>
      <c r="Z152" s="5" t="str">
        <f t="shared" si="5"/>
        <v/>
      </c>
    </row>
    <row r="153">
      <c r="A153" s="1" t="str">
        <f>Spaces!A153</f>
        <v/>
      </c>
      <c r="B153" s="1" t="str">
        <f>Spaces!B153</f>
        <v/>
      </c>
      <c r="C153" s="1" t="str">
        <f>Spaces!C153</f>
        <v/>
      </c>
      <c r="D153" s="1" t="str">
        <f>Spaces!D153</f>
        <v/>
      </c>
      <c r="E153" s="1" t="str">
        <f>Spaces!E153</f>
        <v/>
      </c>
      <c r="F153" s="1" t="str">
        <f>Spaces!F153</f>
        <v/>
      </c>
      <c r="G153" s="1" t="str">
        <f>Spaces!G153</f>
        <v/>
      </c>
      <c r="H153" s="1" t="str">
        <f>Spaces!H153</f>
        <v/>
      </c>
      <c r="I153" s="1" t="str">
        <f>Spaces!I153</f>
        <v/>
      </c>
      <c r="J153" s="1" t="str">
        <f>Spaces!J153</f>
        <v/>
      </c>
      <c r="K153" s="1" t="str">
        <f>Spaces!K153</f>
        <v/>
      </c>
      <c r="L153" s="1" t="str">
        <f>Spaces!L153</f>
        <v/>
      </c>
      <c r="M153" s="1" t="str">
        <f>Spaces!M153</f>
        <v/>
      </c>
      <c r="N153" s="1" t="str">
        <f>Spaces!N153</f>
        <v/>
      </c>
      <c r="O153" s="1" t="str">
        <f>Spaces!O153</f>
        <v/>
      </c>
      <c r="P153" s="1" t="str">
        <f>Spaces!P153</f>
        <v/>
      </c>
      <c r="Q153" s="1" t="str">
        <f>Spaces!Q153</f>
        <v/>
      </c>
      <c r="R153" s="1" t="str">
        <f>Spaces!R153</f>
        <v/>
      </c>
      <c r="S153" s="1" t="str">
        <f>Spaces!S153</f>
        <v/>
      </c>
      <c r="T153" s="1" t="str">
        <f>Spaces!T153</f>
        <v/>
      </c>
      <c r="U153" s="1" t="str">
        <f>Spaces!U153</f>
        <v/>
      </c>
      <c r="V153" s="1" t="str">
        <f t="shared" si="1"/>
        <v/>
      </c>
      <c r="W153" s="5" t="str">
        <f t="shared" si="2"/>
        <v/>
      </c>
      <c r="X153" s="5" t="str">
        <f t="shared" si="3"/>
        <v/>
      </c>
      <c r="Y153" s="5" t="str">
        <f t="shared" si="4"/>
        <v/>
      </c>
      <c r="Z153" s="5" t="str">
        <f t="shared" si="5"/>
        <v/>
      </c>
    </row>
    <row r="154">
      <c r="A154" s="1" t="str">
        <f>Spaces!A154</f>
        <v/>
      </c>
      <c r="B154" s="1" t="str">
        <f>Spaces!B154</f>
        <v/>
      </c>
      <c r="C154" s="1" t="str">
        <f>Spaces!C154</f>
        <v/>
      </c>
      <c r="D154" s="1" t="str">
        <f>Spaces!D154</f>
        <v/>
      </c>
      <c r="E154" s="1" t="str">
        <f>Spaces!E154</f>
        <v/>
      </c>
      <c r="F154" s="1" t="str">
        <f>Spaces!F154</f>
        <v/>
      </c>
      <c r="G154" s="1" t="str">
        <f>Spaces!G154</f>
        <v/>
      </c>
      <c r="H154" s="1" t="str">
        <f>Spaces!H154</f>
        <v/>
      </c>
      <c r="I154" s="1" t="str">
        <f>Spaces!I154</f>
        <v/>
      </c>
      <c r="J154" s="1" t="str">
        <f>Spaces!J154</f>
        <v/>
      </c>
      <c r="K154" s="1" t="str">
        <f>Spaces!K154</f>
        <v/>
      </c>
      <c r="L154" s="1" t="str">
        <f>Spaces!L154</f>
        <v/>
      </c>
      <c r="M154" s="1" t="str">
        <f>Spaces!M154</f>
        <v/>
      </c>
      <c r="N154" s="1" t="str">
        <f>Spaces!N154</f>
        <v/>
      </c>
      <c r="O154" s="1" t="str">
        <f>Spaces!O154</f>
        <v/>
      </c>
      <c r="P154" s="1" t="str">
        <f>Spaces!P154</f>
        <v/>
      </c>
      <c r="Q154" s="1" t="str">
        <f>Spaces!Q154</f>
        <v/>
      </c>
      <c r="R154" s="1" t="str">
        <f>Spaces!R154</f>
        <v/>
      </c>
      <c r="S154" s="1" t="str">
        <f>Spaces!S154</f>
        <v/>
      </c>
      <c r="T154" s="1" t="str">
        <f>Spaces!T154</f>
        <v/>
      </c>
      <c r="U154" s="1" t="str">
        <f>Spaces!U154</f>
        <v/>
      </c>
      <c r="V154" s="1" t="str">
        <f t="shared" si="1"/>
        <v/>
      </c>
      <c r="W154" s="5" t="str">
        <f t="shared" si="2"/>
        <v/>
      </c>
      <c r="X154" s="5" t="str">
        <f t="shared" si="3"/>
        <v/>
      </c>
      <c r="Y154" s="5" t="str">
        <f t="shared" si="4"/>
        <v/>
      </c>
      <c r="Z154" s="5" t="str">
        <f t="shared" si="5"/>
        <v/>
      </c>
    </row>
    <row r="155">
      <c r="A155" s="1" t="str">
        <f>Spaces!A155</f>
        <v/>
      </c>
      <c r="B155" s="1" t="str">
        <f>Spaces!B155</f>
        <v/>
      </c>
      <c r="C155" s="1" t="str">
        <f>Spaces!C155</f>
        <v/>
      </c>
      <c r="D155" s="1" t="str">
        <f>Spaces!D155</f>
        <v/>
      </c>
      <c r="E155" s="1" t="str">
        <f>Spaces!E155</f>
        <v/>
      </c>
      <c r="F155" s="1" t="str">
        <f>Spaces!F155</f>
        <v/>
      </c>
      <c r="G155" s="1" t="str">
        <f>Spaces!G155</f>
        <v/>
      </c>
      <c r="H155" s="1" t="str">
        <f>Spaces!H155</f>
        <v/>
      </c>
      <c r="I155" s="1" t="str">
        <f>Spaces!I155</f>
        <v/>
      </c>
      <c r="J155" s="1" t="str">
        <f>Spaces!J155</f>
        <v/>
      </c>
      <c r="K155" s="1" t="str">
        <f>Spaces!K155</f>
        <v/>
      </c>
      <c r="L155" s="1" t="str">
        <f>Spaces!L155</f>
        <v/>
      </c>
      <c r="M155" s="1" t="str">
        <f>Spaces!M155</f>
        <v/>
      </c>
      <c r="N155" s="1" t="str">
        <f>Spaces!N155</f>
        <v/>
      </c>
      <c r="O155" s="1" t="str">
        <f>Spaces!O155</f>
        <v/>
      </c>
      <c r="P155" s="1" t="str">
        <f>Spaces!P155</f>
        <v/>
      </c>
      <c r="Q155" s="1" t="str">
        <f>Spaces!Q155</f>
        <v/>
      </c>
      <c r="R155" s="1" t="str">
        <f>Spaces!R155</f>
        <v/>
      </c>
      <c r="S155" s="1" t="str">
        <f>Spaces!S155</f>
        <v/>
      </c>
      <c r="T155" s="1" t="str">
        <f>Spaces!T155</f>
        <v/>
      </c>
      <c r="U155" s="1" t="str">
        <f>Spaces!U155</f>
        <v/>
      </c>
      <c r="V155" s="1" t="str">
        <f t="shared" si="1"/>
        <v/>
      </c>
      <c r="W155" s="5" t="str">
        <f t="shared" si="2"/>
        <v/>
      </c>
      <c r="X155" s="5" t="str">
        <f t="shared" si="3"/>
        <v/>
      </c>
      <c r="Y155" s="5" t="str">
        <f t="shared" si="4"/>
        <v/>
      </c>
      <c r="Z155" s="5" t="str">
        <f t="shared" si="5"/>
        <v/>
      </c>
    </row>
    <row r="156">
      <c r="A156" s="1" t="str">
        <f>Spaces!A156</f>
        <v/>
      </c>
      <c r="B156" s="1" t="str">
        <f>Spaces!B156</f>
        <v/>
      </c>
      <c r="C156" s="1" t="str">
        <f>Spaces!C156</f>
        <v/>
      </c>
      <c r="D156" s="1" t="str">
        <f>Spaces!D156</f>
        <v/>
      </c>
      <c r="E156" s="1" t="str">
        <f>Spaces!E156</f>
        <v/>
      </c>
      <c r="F156" s="1" t="str">
        <f>Spaces!F156</f>
        <v/>
      </c>
      <c r="G156" s="1" t="str">
        <f>Spaces!G156</f>
        <v/>
      </c>
      <c r="H156" s="1" t="str">
        <f>Spaces!H156</f>
        <v/>
      </c>
      <c r="I156" s="1" t="str">
        <f>Spaces!I156</f>
        <v/>
      </c>
      <c r="J156" s="1" t="str">
        <f>Spaces!J156</f>
        <v/>
      </c>
      <c r="K156" s="1" t="str">
        <f>Spaces!K156</f>
        <v/>
      </c>
      <c r="L156" s="1" t="str">
        <f>Spaces!L156</f>
        <v/>
      </c>
      <c r="M156" s="1" t="str">
        <f>Spaces!M156</f>
        <v/>
      </c>
      <c r="N156" s="1" t="str">
        <f>Spaces!N156</f>
        <v/>
      </c>
      <c r="O156" s="1" t="str">
        <f>Spaces!O156</f>
        <v/>
      </c>
      <c r="P156" s="1" t="str">
        <f>Spaces!P156</f>
        <v/>
      </c>
      <c r="Q156" s="1" t="str">
        <f>Spaces!Q156</f>
        <v/>
      </c>
      <c r="R156" s="1" t="str">
        <f>Spaces!R156</f>
        <v/>
      </c>
      <c r="S156" s="1" t="str">
        <f>Spaces!S156</f>
        <v/>
      </c>
      <c r="T156" s="1" t="str">
        <f>Spaces!T156</f>
        <v/>
      </c>
      <c r="U156" s="1" t="str">
        <f>Spaces!U156</f>
        <v/>
      </c>
      <c r="V156" s="1" t="str">
        <f t="shared" si="1"/>
        <v/>
      </c>
      <c r="W156" s="5" t="str">
        <f t="shared" si="2"/>
        <v/>
      </c>
      <c r="X156" s="5" t="str">
        <f t="shared" si="3"/>
        <v/>
      </c>
      <c r="Y156" s="5" t="str">
        <f t="shared" si="4"/>
        <v/>
      </c>
      <c r="Z156" s="5" t="str">
        <f t="shared" si="5"/>
        <v/>
      </c>
    </row>
    <row r="157">
      <c r="A157" s="1" t="str">
        <f>Spaces!A157</f>
        <v/>
      </c>
      <c r="B157" s="1" t="str">
        <f>Spaces!B157</f>
        <v/>
      </c>
      <c r="C157" s="1" t="str">
        <f>Spaces!C157</f>
        <v/>
      </c>
      <c r="D157" s="1" t="str">
        <f>Spaces!D157</f>
        <v/>
      </c>
      <c r="E157" s="1" t="str">
        <f>Spaces!E157</f>
        <v/>
      </c>
      <c r="F157" s="1" t="str">
        <f>Spaces!F157</f>
        <v/>
      </c>
      <c r="G157" s="1" t="str">
        <f>Spaces!G157</f>
        <v/>
      </c>
      <c r="H157" s="1" t="str">
        <f>Spaces!H157</f>
        <v/>
      </c>
      <c r="I157" s="1" t="str">
        <f>Spaces!I157</f>
        <v/>
      </c>
      <c r="J157" s="1" t="str">
        <f>Spaces!J157</f>
        <v/>
      </c>
      <c r="K157" s="1" t="str">
        <f>Spaces!K157</f>
        <v/>
      </c>
      <c r="L157" s="1" t="str">
        <f>Spaces!L157</f>
        <v/>
      </c>
      <c r="M157" s="1" t="str">
        <f>Spaces!M157</f>
        <v/>
      </c>
      <c r="N157" s="1" t="str">
        <f>Spaces!N157</f>
        <v/>
      </c>
      <c r="O157" s="1" t="str">
        <f>Spaces!O157</f>
        <v/>
      </c>
      <c r="P157" s="1" t="str">
        <f>Spaces!P157</f>
        <v/>
      </c>
      <c r="Q157" s="1" t="str">
        <f>Spaces!Q157</f>
        <v/>
      </c>
      <c r="R157" s="1" t="str">
        <f>Spaces!R157</f>
        <v/>
      </c>
      <c r="S157" s="1" t="str">
        <f>Spaces!S157</f>
        <v/>
      </c>
      <c r="T157" s="1" t="str">
        <f>Spaces!T157</f>
        <v/>
      </c>
      <c r="U157" s="1" t="str">
        <f>Spaces!U157</f>
        <v/>
      </c>
      <c r="V157" s="1" t="str">
        <f t="shared" si="1"/>
        <v/>
      </c>
      <c r="W157" s="5" t="str">
        <f t="shared" si="2"/>
        <v/>
      </c>
      <c r="X157" s="5" t="str">
        <f t="shared" si="3"/>
        <v/>
      </c>
      <c r="Y157" s="5" t="str">
        <f t="shared" si="4"/>
        <v/>
      </c>
      <c r="Z157" s="5" t="str">
        <f t="shared" si="5"/>
        <v/>
      </c>
    </row>
    <row r="158">
      <c r="A158" s="1" t="str">
        <f>Spaces!A158</f>
        <v/>
      </c>
      <c r="B158" s="1" t="str">
        <f>Spaces!B158</f>
        <v/>
      </c>
      <c r="C158" s="1" t="str">
        <f>Spaces!C158</f>
        <v/>
      </c>
      <c r="D158" s="1" t="str">
        <f>Spaces!D158</f>
        <v/>
      </c>
      <c r="E158" s="1" t="str">
        <f>Spaces!E158</f>
        <v/>
      </c>
      <c r="F158" s="1" t="str">
        <f>Spaces!F158</f>
        <v/>
      </c>
      <c r="G158" s="1" t="str">
        <f>Spaces!G158</f>
        <v/>
      </c>
      <c r="H158" s="1" t="str">
        <f>Spaces!H158</f>
        <v/>
      </c>
      <c r="I158" s="1" t="str">
        <f>Spaces!I158</f>
        <v/>
      </c>
      <c r="J158" s="1" t="str">
        <f>Spaces!J158</f>
        <v/>
      </c>
      <c r="K158" s="1" t="str">
        <f>Spaces!K158</f>
        <v/>
      </c>
      <c r="L158" s="1" t="str">
        <f>Spaces!L158</f>
        <v/>
      </c>
      <c r="M158" s="1" t="str">
        <f>Spaces!M158</f>
        <v/>
      </c>
      <c r="N158" s="1" t="str">
        <f>Spaces!N158</f>
        <v/>
      </c>
      <c r="O158" s="1" t="str">
        <f>Spaces!O158</f>
        <v/>
      </c>
      <c r="P158" s="1" t="str">
        <f>Spaces!P158</f>
        <v/>
      </c>
      <c r="Q158" s="1" t="str">
        <f>Spaces!Q158</f>
        <v/>
      </c>
      <c r="R158" s="1" t="str">
        <f>Spaces!R158</f>
        <v/>
      </c>
      <c r="S158" s="1" t="str">
        <f>Spaces!S158</f>
        <v/>
      </c>
      <c r="T158" s="1" t="str">
        <f>Spaces!T158</f>
        <v/>
      </c>
      <c r="U158" s="1" t="str">
        <f>Spaces!U158</f>
        <v/>
      </c>
      <c r="V158" s="1" t="str">
        <f t="shared" si="1"/>
        <v/>
      </c>
      <c r="W158" s="5" t="str">
        <f t="shared" si="2"/>
        <v/>
      </c>
      <c r="X158" s="5" t="str">
        <f t="shared" si="3"/>
        <v/>
      </c>
      <c r="Y158" s="5" t="str">
        <f t="shared" si="4"/>
        <v/>
      </c>
      <c r="Z158" s="5" t="str">
        <f t="shared" si="5"/>
        <v/>
      </c>
    </row>
    <row r="159">
      <c r="A159" s="1" t="str">
        <f>Spaces!A159</f>
        <v/>
      </c>
      <c r="B159" s="1" t="str">
        <f>Spaces!B159</f>
        <v/>
      </c>
      <c r="C159" s="1" t="str">
        <f>Spaces!C159</f>
        <v/>
      </c>
      <c r="D159" s="1" t="str">
        <f>Spaces!D159</f>
        <v/>
      </c>
      <c r="E159" s="1" t="str">
        <f>Spaces!E159</f>
        <v/>
      </c>
      <c r="F159" s="1" t="str">
        <f>Spaces!F159</f>
        <v/>
      </c>
      <c r="G159" s="1" t="str">
        <f>Spaces!G159</f>
        <v/>
      </c>
      <c r="H159" s="1" t="str">
        <f>Spaces!H159</f>
        <v/>
      </c>
      <c r="I159" s="1" t="str">
        <f>Spaces!I159</f>
        <v/>
      </c>
      <c r="J159" s="1" t="str">
        <f>Spaces!J159</f>
        <v/>
      </c>
      <c r="K159" s="1" t="str">
        <f>Spaces!K159</f>
        <v/>
      </c>
      <c r="L159" s="1" t="str">
        <f>Spaces!L159</f>
        <v/>
      </c>
      <c r="M159" s="1" t="str">
        <f>Spaces!M159</f>
        <v/>
      </c>
      <c r="N159" s="1" t="str">
        <f>Spaces!N159</f>
        <v/>
      </c>
      <c r="O159" s="1" t="str">
        <f>Spaces!O159</f>
        <v/>
      </c>
      <c r="P159" s="1" t="str">
        <f>Spaces!P159</f>
        <v/>
      </c>
      <c r="Q159" s="1" t="str">
        <f>Spaces!Q159</f>
        <v/>
      </c>
      <c r="R159" s="1" t="str">
        <f>Spaces!R159</f>
        <v/>
      </c>
      <c r="S159" s="1" t="str">
        <f>Spaces!S159</f>
        <v/>
      </c>
      <c r="T159" s="1" t="str">
        <f>Spaces!T159</f>
        <v/>
      </c>
      <c r="U159" s="1" t="str">
        <f>Spaces!U159</f>
        <v/>
      </c>
      <c r="V159" s="1" t="str">
        <f t="shared" si="1"/>
        <v/>
      </c>
      <c r="W159" s="5" t="str">
        <f t="shared" si="2"/>
        <v/>
      </c>
      <c r="X159" s="5" t="str">
        <f t="shared" si="3"/>
        <v/>
      </c>
      <c r="Y159" s="5" t="str">
        <f t="shared" si="4"/>
        <v/>
      </c>
      <c r="Z159" s="5" t="str">
        <f t="shared" si="5"/>
        <v/>
      </c>
    </row>
    <row r="160">
      <c r="A160" s="1" t="str">
        <f>Spaces!A160</f>
        <v/>
      </c>
      <c r="B160" s="1" t="str">
        <f>Spaces!B160</f>
        <v/>
      </c>
      <c r="C160" s="1" t="str">
        <f>Spaces!C160</f>
        <v/>
      </c>
      <c r="D160" s="1" t="str">
        <f>Spaces!D160</f>
        <v/>
      </c>
      <c r="E160" s="1" t="str">
        <f>Spaces!E160</f>
        <v/>
      </c>
      <c r="F160" s="1" t="str">
        <f>Spaces!F160</f>
        <v/>
      </c>
      <c r="G160" s="1" t="str">
        <f>Spaces!G160</f>
        <v/>
      </c>
      <c r="H160" s="1" t="str">
        <f>Spaces!H160</f>
        <v/>
      </c>
      <c r="I160" s="1" t="str">
        <f>Spaces!I160</f>
        <v/>
      </c>
      <c r="J160" s="1" t="str">
        <f>Spaces!J160</f>
        <v/>
      </c>
      <c r="K160" s="1" t="str">
        <f>Spaces!K160</f>
        <v/>
      </c>
      <c r="L160" s="1" t="str">
        <f>Spaces!L160</f>
        <v/>
      </c>
      <c r="M160" s="1" t="str">
        <f>Spaces!M160</f>
        <v/>
      </c>
      <c r="N160" s="1" t="str">
        <f>Spaces!N160</f>
        <v/>
      </c>
      <c r="O160" s="1" t="str">
        <f>Spaces!O160</f>
        <v/>
      </c>
      <c r="P160" s="1" t="str">
        <f>Spaces!P160</f>
        <v/>
      </c>
      <c r="Q160" s="1" t="str">
        <f>Spaces!Q160</f>
        <v/>
      </c>
      <c r="R160" s="1" t="str">
        <f>Spaces!R160</f>
        <v/>
      </c>
      <c r="S160" s="1" t="str">
        <f>Spaces!S160</f>
        <v/>
      </c>
      <c r="T160" s="1" t="str">
        <f>Spaces!T160</f>
        <v/>
      </c>
      <c r="U160" s="1" t="str">
        <f>Spaces!U160</f>
        <v/>
      </c>
      <c r="V160" s="1" t="str">
        <f t="shared" si="1"/>
        <v/>
      </c>
      <c r="W160" s="5" t="str">
        <f t="shared" si="2"/>
        <v/>
      </c>
      <c r="X160" s="5" t="str">
        <f t="shared" si="3"/>
        <v/>
      </c>
      <c r="Y160" s="5" t="str">
        <f t="shared" si="4"/>
        <v/>
      </c>
      <c r="Z160" s="5" t="str">
        <f t="shared" si="5"/>
        <v/>
      </c>
    </row>
    <row r="161">
      <c r="A161" s="1" t="str">
        <f>Spaces!A161</f>
        <v/>
      </c>
      <c r="B161" s="1" t="str">
        <f>Spaces!B161</f>
        <v/>
      </c>
      <c r="C161" s="1" t="str">
        <f>Spaces!C161</f>
        <v/>
      </c>
      <c r="D161" s="1" t="str">
        <f>Spaces!D161</f>
        <v/>
      </c>
      <c r="E161" s="1" t="str">
        <f>Spaces!E161</f>
        <v/>
      </c>
      <c r="F161" s="1" t="str">
        <f>Spaces!F161</f>
        <v/>
      </c>
      <c r="G161" s="1" t="str">
        <f>Spaces!G161</f>
        <v/>
      </c>
      <c r="H161" s="1" t="str">
        <f>Spaces!H161</f>
        <v/>
      </c>
      <c r="I161" s="1" t="str">
        <f>Spaces!I161</f>
        <v/>
      </c>
      <c r="J161" s="1" t="str">
        <f>Spaces!J161</f>
        <v/>
      </c>
      <c r="K161" s="1" t="str">
        <f>Spaces!K161</f>
        <v/>
      </c>
      <c r="L161" s="1" t="str">
        <f>Spaces!L161</f>
        <v/>
      </c>
      <c r="M161" s="1" t="str">
        <f>Spaces!M161</f>
        <v/>
      </c>
      <c r="N161" s="1" t="str">
        <f>Spaces!N161</f>
        <v/>
      </c>
      <c r="O161" s="1" t="str">
        <f>Spaces!O161</f>
        <v/>
      </c>
      <c r="P161" s="1" t="str">
        <f>Spaces!P161</f>
        <v/>
      </c>
      <c r="Q161" s="1" t="str">
        <f>Spaces!Q161</f>
        <v/>
      </c>
      <c r="R161" s="1" t="str">
        <f>Spaces!R161</f>
        <v/>
      </c>
      <c r="S161" s="1" t="str">
        <f>Spaces!S161</f>
        <v/>
      </c>
      <c r="T161" s="1" t="str">
        <f>Spaces!T161</f>
        <v/>
      </c>
      <c r="U161" s="1" t="str">
        <f>Spaces!U161</f>
        <v/>
      </c>
      <c r="V161" s="1" t="str">
        <f t="shared" si="1"/>
        <v/>
      </c>
      <c r="W161" s="5" t="str">
        <f t="shared" si="2"/>
        <v/>
      </c>
      <c r="X161" s="5" t="str">
        <f t="shared" si="3"/>
        <v/>
      </c>
      <c r="Y161" s="5" t="str">
        <f t="shared" si="4"/>
        <v/>
      </c>
      <c r="Z161" s="5" t="str">
        <f t="shared" si="5"/>
        <v/>
      </c>
    </row>
    <row r="162">
      <c r="A162" s="1" t="str">
        <f>Spaces!A162</f>
        <v/>
      </c>
      <c r="B162" s="1" t="str">
        <f>Spaces!B162</f>
        <v/>
      </c>
      <c r="C162" s="1" t="str">
        <f>Spaces!C162</f>
        <v/>
      </c>
      <c r="D162" s="1" t="str">
        <f>Spaces!D162</f>
        <v/>
      </c>
      <c r="E162" s="1" t="str">
        <f>Spaces!E162</f>
        <v/>
      </c>
      <c r="F162" s="1" t="str">
        <f>Spaces!F162</f>
        <v/>
      </c>
      <c r="G162" s="1" t="str">
        <f>Spaces!G162</f>
        <v/>
      </c>
      <c r="H162" s="1" t="str">
        <f>Spaces!H162</f>
        <v/>
      </c>
      <c r="I162" s="1" t="str">
        <f>Spaces!I162</f>
        <v/>
      </c>
      <c r="J162" s="1" t="str">
        <f>Spaces!J162</f>
        <v/>
      </c>
      <c r="K162" s="1" t="str">
        <f>Spaces!K162</f>
        <v/>
      </c>
      <c r="L162" s="1" t="str">
        <f>Spaces!L162</f>
        <v/>
      </c>
      <c r="M162" s="1" t="str">
        <f>Spaces!M162</f>
        <v/>
      </c>
      <c r="N162" s="1" t="str">
        <f>Spaces!N162</f>
        <v/>
      </c>
      <c r="O162" s="1" t="str">
        <f>Spaces!O162</f>
        <v/>
      </c>
      <c r="P162" s="1" t="str">
        <f>Spaces!P162</f>
        <v/>
      </c>
      <c r="Q162" s="1" t="str">
        <f>Spaces!Q162</f>
        <v/>
      </c>
      <c r="R162" s="1" t="str">
        <f>Spaces!R162</f>
        <v/>
      </c>
      <c r="S162" s="1" t="str">
        <f>Spaces!S162</f>
        <v/>
      </c>
      <c r="T162" s="1" t="str">
        <f>Spaces!T162</f>
        <v/>
      </c>
      <c r="U162" s="1" t="str">
        <f>Spaces!U162</f>
        <v/>
      </c>
      <c r="V162" s="1" t="str">
        <f t="shared" si="1"/>
        <v/>
      </c>
      <c r="W162" s="5" t="str">
        <f t="shared" si="2"/>
        <v/>
      </c>
      <c r="X162" s="5" t="str">
        <f t="shared" si="3"/>
        <v/>
      </c>
      <c r="Y162" s="5" t="str">
        <f t="shared" si="4"/>
        <v/>
      </c>
      <c r="Z162" s="5" t="str">
        <f t="shared" si="5"/>
        <v/>
      </c>
    </row>
    <row r="163">
      <c r="A163" s="1" t="str">
        <f>Spaces!A163</f>
        <v/>
      </c>
      <c r="B163" s="1" t="str">
        <f>Spaces!B163</f>
        <v/>
      </c>
      <c r="C163" s="1" t="str">
        <f>Spaces!C163</f>
        <v/>
      </c>
      <c r="D163" s="1" t="str">
        <f>Spaces!D163</f>
        <v/>
      </c>
      <c r="E163" s="1" t="str">
        <f>Spaces!E163</f>
        <v/>
      </c>
      <c r="F163" s="1" t="str">
        <f>Spaces!F163</f>
        <v/>
      </c>
      <c r="G163" s="1" t="str">
        <f>Spaces!G163</f>
        <v/>
      </c>
      <c r="H163" s="1" t="str">
        <f>Spaces!H163</f>
        <v/>
      </c>
      <c r="I163" s="1" t="str">
        <f>Spaces!I163</f>
        <v/>
      </c>
      <c r="J163" s="1" t="str">
        <f>Spaces!J163</f>
        <v/>
      </c>
      <c r="K163" s="1" t="str">
        <f>Spaces!K163</f>
        <v/>
      </c>
      <c r="L163" s="1" t="str">
        <f>Spaces!L163</f>
        <v/>
      </c>
      <c r="M163" s="1" t="str">
        <f>Spaces!M163</f>
        <v/>
      </c>
      <c r="N163" s="1" t="str">
        <f>Spaces!N163</f>
        <v/>
      </c>
      <c r="O163" s="1" t="str">
        <f>Spaces!O163</f>
        <v/>
      </c>
      <c r="P163" s="1" t="str">
        <f>Spaces!P163</f>
        <v/>
      </c>
      <c r="Q163" s="1" t="str">
        <f>Spaces!Q163</f>
        <v/>
      </c>
      <c r="R163" s="1" t="str">
        <f>Spaces!R163</f>
        <v/>
      </c>
      <c r="S163" s="1" t="str">
        <f>Spaces!S163</f>
        <v/>
      </c>
      <c r="T163" s="1" t="str">
        <f>Spaces!T163</f>
        <v/>
      </c>
      <c r="U163" s="1" t="str">
        <f>Spaces!U163</f>
        <v/>
      </c>
      <c r="V163" s="1" t="str">
        <f t="shared" si="1"/>
        <v/>
      </c>
      <c r="W163" s="5" t="str">
        <f t="shared" si="2"/>
        <v/>
      </c>
      <c r="X163" s="5" t="str">
        <f t="shared" si="3"/>
        <v/>
      </c>
      <c r="Y163" s="5" t="str">
        <f t="shared" si="4"/>
        <v/>
      </c>
      <c r="Z163" s="5" t="str">
        <f t="shared" si="5"/>
        <v/>
      </c>
    </row>
    <row r="164">
      <c r="A164" s="1" t="str">
        <f>Spaces!A164</f>
        <v/>
      </c>
      <c r="B164" s="1" t="str">
        <f>Spaces!B164</f>
        <v/>
      </c>
      <c r="C164" s="1" t="str">
        <f>Spaces!C164</f>
        <v/>
      </c>
      <c r="D164" s="1" t="str">
        <f>Spaces!D164</f>
        <v/>
      </c>
      <c r="E164" s="1" t="str">
        <f>Spaces!E164</f>
        <v/>
      </c>
      <c r="F164" s="1" t="str">
        <f>Spaces!F164</f>
        <v/>
      </c>
      <c r="G164" s="1" t="str">
        <f>Spaces!G164</f>
        <v/>
      </c>
      <c r="H164" s="1" t="str">
        <f>Spaces!H164</f>
        <v/>
      </c>
      <c r="I164" s="1" t="str">
        <f>Spaces!I164</f>
        <v/>
      </c>
      <c r="J164" s="1" t="str">
        <f>Spaces!J164</f>
        <v/>
      </c>
      <c r="K164" s="1" t="str">
        <f>Spaces!K164</f>
        <v/>
      </c>
      <c r="L164" s="1" t="str">
        <f>Spaces!L164</f>
        <v/>
      </c>
      <c r="M164" s="1" t="str">
        <f>Spaces!M164</f>
        <v/>
      </c>
      <c r="N164" s="1" t="str">
        <f>Spaces!N164</f>
        <v/>
      </c>
      <c r="O164" s="1" t="str">
        <f>Spaces!O164</f>
        <v/>
      </c>
      <c r="P164" s="1" t="str">
        <f>Spaces!P164</f>
        <v/>
      </c>
      <c r="Q164" s="1" t="str">
        <f>Spaces!Q164</f>
        <v/>
      </c>
      <c r="R164" s="1" t="str">
        <f>Spaces!R164</f>
        <v/>
      </c>
      <c r="S164" s="1" t="str">
        <f>Spaces!S164</f>
        <v/>
      </c>
      <c r="T164" s="1" t="str">
        <f>Spaces!T164</f>
        <v/>
      </c>
      <c r="U164" s="1" t="str">
        <f>Spaces!U164</f>
        <v/>
      </c>
      <c r="V164" s="1" t="str">
        <f t="shared" si="1"/>
        <v/>
      </c>
      <c r="W164" s="5" t="str">
        <f t="shared" si="2"/>
        <v/>
      </c>
      <c r="X164" s="5" t="str">
        <f t="shared" si="3"/>
        <v/>
      </c>
      <c r="Y164" s="5" t="str">
        <f t="shared" si="4"/>
        <v/>
      </c>
      <c r="Z164" s="5" t="str">
        <f t="shared" si="5"/>
        <v/>
      </c>
    </row>
    <row r="165">
      <c r="A165" s="1" t="str">
        <f>Spaces!A165</f>
        <v/>
      </c>
      <c r="B165" s="1" t="str">
        <f>Spaces!B165</f>
        <v/>
      </c>
      <c r="C165" s="1" t="str">
        <f>Spaces!C165</f>
        <v/>
      </c>
      <c r="D165" s="1" t="str">
        <f>Spaces!D165</f>
        <v/>
      </c>
      <c r="E165" s="1" t="str">
        <f>Spaces!E165</f>
        <v/>
      </c>
      <c r="F165" s="1" t="str">
        <f>Spaces!F165</f>
        <v/>
      </c>
      <c r="G165" s="1" t="str">
        <f>Spaces!G165</f>
        <v/>
      </c>
      <c r="H165" s="1" t="str">
        <f>Spaces!H165</f>
        <v/>
      </c>
      <c r="I165" s="1" t="str">
        <f>Spaces!I165</f>
        <v/>
      </c>
      <c r="J165" s="1" t="str">
        <f>Spaces!J165</f>
        <v/>
      </c>
      <c r="K165" s="1" t="str">
        <f>Spaces!K165</f>
        <v/>
      </c>
      <c r="L165" s="1" t="str">
        <f>Spaces!L165</f>
        <v/>
      </c>
      <c r="M165" s="1" t="str">
        <f>Spaces!M165</f>
        <v/>
      </c>
      <c r="N165" s="1" t="str">
        <f>Spaces!N165</f>
        <v/>
      </c>
      <c r="O165" s="1" t="str">
        <f>Spaces!O165</f>
        <v/>
      </c>
      <c r="P165" s="1" t="str">
        <f>Spaces!P165</f>
        <v/>
      </c>
      <c r="Q165" s="1" t="str">
        <f>Spaces!Q165</f>
        <v/>
      </c>
      <c r="R165" s="1" t="str">
        <f>Spaces!R165</f>
        <v/>
      </c>
      <c r="S165" s="1" t="str">
        <f>Spaces!S165</f>
        <v/>
      </c>
      <c r="T165" s="1" t="str">
        <f>Spaces!T165</f>
        <v/>
      </c>
      <c r="U165" s="1" t="str">
        <f>Spaces!U165</f>
        <v/>
      </c>
      <c r="V165" s="1" t="str">
        <f t="shared" si="1"/>
        <v/>
      </c>
      <c r="W165" s="5" t="str">
        <f t="shared" si="2"/>
        <v/>
      </c>
      <c r="X165" s="5" t="str">
        <f t="shared" si="3"/>
        <v/>
      </c>
      <c r="Y165" s="5" t="str">
        <f t="shared" si="4"/>
        <v/>
      </c>
      <c r="Z165" s="5" t="str">
        <f t="shared" si="5"/>
        <v/>
      </c>
    </row>
    <row r="166">
      <c r="A166" s="1" t="str">
        <f>Spaces!A166</f>
        <v/>
      </c>
      <c r="B166" s="1" t="str">
        <f>Spaces!B166</f>
        <v/>
      </c>
      <c r="C166" s="1" t="str">
        <f>Spaces!C166</f>
        <v/>
      </c>
      <c r="D166" s="1" t="str">
        <f>Spaces!D166</f>
        <v/>
      </c>
      <c r="E166" s="1" t="str">
        <f>Spaces!E166</f>
        <v/>
      </c>
      <c r="F166" s="1" t="str">
        <f>Spaces!F166</f>
        <v/>
      </c>
      <c r="G166" s="1" t="str">
        <f>Spaces!G166</f>
        <v/>
      </c>
      <c r="H166" s="1" t="str">
        <f>Spaces!H166</f>
        <v/>
      </c>
      <c r="I166" s="1" t="str">
        <f>Spaces!I166</f>
        <v/>
      </c>
      <c r="J166" s="1" t="str">
        <f>Spaces!J166</f>
        <v/>
      </c>
      <c r="K166" s="1" t="str">
        <f>Spaces!K166</f>
        <v/>
      </c>
      <c r="L166" s="1" t="str">
        <f>Spaces!L166</f>
        <v/>
      </c>
      <c r="M166" s="1" t="str">
        <f>Spaces!M166</f>
        <v/>
      </c>
      <c r="N166" s="1" t="str">
        <f>Spaces!N166</f>
        <v/>
      </c>
      <c r="O166" s="1" t="str">
        <f>Spaces!O166</f>
        <v/>
      </c>
      <c r="P166" s="1" t="str">
        <f>Spaces!P166</f>
        <v/>
      </c>
      <c r="Q166" s="1" t="str">
        <f>Spaces!Q166</f>
        <v/>
      </c>
      <c r="R166" s="1" t="str">
        <f>Spaces!R166</f>
        <v/>
      </c>
      <c r="S166" s="1" t="str">
        <f>Spaces!S166</f>
        <v/>
      </c>
      <c r="T166" s="1" t="str">
        <f>Spaces!T166</f>
        <v/>
      </c>
      <c r="U166" s="1" t="str">
        <f>Spaces!U166</f>
        <v/>
      </c>
      <c r="V166" s="1" t="str">
        <f t="shared" si="1"/>
        <v/>
      </c>
      <c r="W166" s="5" t="str">
        <f t="shared" si="2"/>
        <v/>
      </c>
      <c r="X166" s="5" t="str">
        <f t="shared" si="3"/>
        <v/>
      </c>
      <c r="Y166" s="5" t="str">
        <f t="shared" si="4"/>
        <v/>
      </c>
      <c r="Z166" s="5" t="str">
        <f t="shared" si="5"/>
        <v/>
      </c>
    </row>
    <row r="167">
      <c r="A167" s="1" t="str">
        <f>Spaces!A167</f>
        <v/>
      </c>
      <c r="B167" s="1" t="str">
        <f>Spaces!B167</f>
        <v/>
      </c>
      <c r="C167" s="1" t="str">
        <f>Spaces!C167</f>
        <v/>
      </c>
      <c r="D167" s="1" t="str">
        <f>Spaces!D167</f>
        <v/>
      </c>
      <c r="E167" s="1" t="str">
        <f>Spaces!E167</f>
        <v/>
      </c>
      <c r="F167" s="1" t="str">
        <f>Spaces!F167</f>
        <v/>
      </c>
      <c r="G167" s="1" t="str">
        <f>Spaces!G167</f>
        <v/>
      </c>
      <c r="H167" s="1" t="str">
        <f>Spaces!H167</f>
        <v/>
      </c>
      <c r="I167" s="1" t="str">
        <f>Spaces!I167</f>
        <v/>
      </c>
      <c r="J167" s="1" t="str">
        <f>Spaces!J167</f>
        <v/>
      </c>
      <c r="K167" s="1" t="str">
        <f>Spaces!K167</f>
        <v/>
      </c>
      <c r="L167" s="1" t="str">
        <f>Spaces!L167</f>
        <v/>
      </c>
      <c r="M167" s="1" t="str">
        <f>Spaces!M167</f>
        <v/>
      </c>
      <c r="N167" s="1" t="str">
        <f>Spaces!N167</f>
        <v/>
      </c>
      <c r="O167" s="1" t="str">
        <f>Spaces!O167</f>
        <v/>
      </c>
      <c r="P167" s="1" t="str">
        <f>Spaces!P167</f>
        <v/>
      </c>
      <c r="Q167" s="1" t="str">
        <f>Spaces!Q167</f>
        <v/>
      </c>
      <c r="R167" s="1" t="str">
        <f>Spaces!R167</f>
        <v/>
      </c>
      <c r="S167" s="1" t="str">
        <f>Spaces!S167</f>
        <v/>
      </c>
      <c r="T167" s="1" t="str">
        <f>Spaces!T167</f>
        <v/>
      </c>
      <c r="U167" s="1" t="str">
        <f>Spaces!U167</f>
        <v/>
      </c>
      <c r="V167" s="1" t="str">
        <f t="shared" si="1"/>
        <v/>
      </c>
      <c r="W167" s="5" t="str">
        <f t="shared" si="2"/>
        <v/>
      </c>
      <c r="X167" s="5" t="str">
        <f t="shared" si="3"/>
        <v/>
      </c>
      <c r="Y167" s="5" t="str">
        <f t="shared" si="4"/>
        <v/>
      </c>
      <c r="Z167" s="5" t="str">
        <f t="shared" si="5"/>
        <v/>
      </c>
    </row>
    <row r="168">
      <c r="A168" s="1" t="str">
        <f>Spaces!A168</f>
        <v/>
      </c>
      <c r="B168" s="1" t="str">
        <f>Spaces!B168</f>
        <v/>
      </c>
      <c r="C168" s="1" t="str">
        <f>Spaces!C168</f>
        <v/>
      </c>
      <c r="D168" s="1" t="str">
        <f>Spaces!D168</f>
        <v/>
      </c>
      <c r="E168" s="1" t="str">
        <f>Spaces!E168</f>
        <v/>
      </c>
      <c r="F168" s="1" t="str">
        <f>Spaces!F168</f>
        <v/>
      </c>
      <c r="G168" s="1" t="str">
        <f>Spaces!G168</f>
        <v/>
      </c>
      <c r="H168" s="1" t="str">
        <f>Spaces!H168</f>
        <v/>
      </c>
      <c r="I168" s="1" t="str">
        <f>Spaces!I168</f>
        <v/>
      </c>
      <c r="J168" s="1" t="str">
        <f>Spaces!J168</f>
        <v/>
      </c>
      <c r="K168" s="1" t="str">
        <f>Spaces!K168</f>
        <v/>
      </c>
      <c r="L168" s="1" t="str">
        <f>Spaces!L168</f>
        <v/>
      </c>
      <c r="M168" s="1" t="str">
        <f>Spaces!M168</f>
        <v/>
      </c>
      <c r="N168" s="1" t="str">
        <f>Spaces!N168</f>
        <v/>
      </c>
      <c r="O168" s="1" t="str">
        <f>Spaces!O168</f>
        <v/>
      </c>
      <c r="P168" s="1" t="str">
        <f>Spaces!P168</f>
        <v/>
      </c>
      <c r="Q168" s="1" t="str">
        <f>Spaces!Q168</f>
        <v/>
      </c>
      <c r="R168" s="1" t="str">
        <f>Spaces!R168</f>
        <v/>
      </c>
      <c r="S168" s="1" t="str">
        <f>Spaces!S168</f>
        <v/>
      </c>
      <c r="T168" s="1" t="str">
        <f>Spaces!T168</f>
        <v/>
      </c>
      <c r="U168" s="1" t="str">
        <f>Spaces!U168</f>
        <v/>
      </c>
      <c r="V168" s="1" t="str">
        <f t="shared" si="1"/>
        <v/>
      </c>
      <c r="W168" s="5" t="str">
        <f t="shared" si="2"/>
        <v/>
      </c>
      <c r="X168" s="5" t="str">
        <f t="shared" si="3"/>
        <v/>
      </c>
      <c r="Y168" s="5" t="str">
        <f t="shared" si="4"/>
        <v/>
      </c>
      <c r="Z168" s="5" t="str">
        <f t="shared" si="5"/>
        <v/>
      </c>
    </row>
    <row r="169">
      <c r="A169" s="1" t="str">
        <f>Spaces!A169</f>
        <v/>
      </c>
      <c r="B169" s="1" t="str">
        <f>Spaces!B169</f>
        <v/>
      </c>
      <c r="C169" s="1" t="str">
        <f>Spaces!C169</f>
        <v/>
      </c>
      <c r="D169" s="1" t="str">
        <f>Spaces!D169</f>
        <v/>
      </c>
      <c r="E169" s="1" t="str">
        <f>Spaces!E169</f>
        <v/>
      </c>
      <c r="F169" s="1" t="str">
        <f>Spaces!F169</f>
        <v/>
      </c>
      <c r="G169" s="1" t="str">
        <f>Spaces!G169</f>
        <v/>
      </c>
      <c r="H169" s="1" t="str">
        <f>Spaces!H169</f>
        <v/>
      </c>
      <c r="I169" s="1" t="str">
        <f>Spaces!I169</f>
        <v/>
      </c>
      <c r="J169" s="1" t="str">
        <f>Spaces!J169</f>
        <v/>
      </c>
      <c r="K169" s="1" t="str">
        <f>Spaces!K169</f>
        <v/>
      </c>
      <c r="L169" s="1" t="str">
        <f>Spaces!L169</f>
        <v/>
      </c>
      <c r="M169" s="1" t="str">
        <f>Spaces!M169</f>
        <v/>
      </c>
      <c r="N169" s="1" t="str">
        <f>Spaces!N169</f>
        <v/>
      </c>
      <c r="O169" s="1" t="str">
        <f>Spaces!O169</f>
        <v/>
      </c>
      <c r="P169" s="1" t="str">
        <f>Spaces!P169</f>
        <v/>
      </c>
      <c r="Q169" s="1" t="str">
        <f>Spaces!Q169</f>
        <v/>
      </c>
      <c r="R169" s="1" t="str">
        <f>Spaces!R169</f>
        <v/>
      </c>
      <c r="S169" s="1" t="str">
        <f>Spaces!S169</f>
        <v/>
      </c>
      <c r="T169" s="1" t="str">
        <f>Spaces!T169</f>
        <v/>
      </c>
      <c r="U169" s="1" t="str">
        <f>Spaces!U169</f>
        <v/>
      </c>
      <c r="V169" s="1" t="str">
        <f t="shared" si="1"/>
        <v/>
      </c>
      <c r="W169" s="5" t="str">
        <f t="shared" si="2"/>
        <v/>
      </c>
      <c r="X169" s="5" t="str">
        <f t="shared" si="3"/>
        <v/>
      </c>
      <c r="Y169" s="5" t="str">
        <f t="shared" si="4"/>
        <v/>
      </c>
      <c r="Z169" s="5" t="str">
        <f t="shared" si="5"/>
        <v/>
      </c>
    </row>
    <row r="170">
      <c r="A170" s="1" t="str">
        <f>Spaces!A170</f>
        <v/>
      </c>
      <c r="B170" s="1" t="str">
        <f>Spaces!B170</f>
        <v/>
      </c>
      <c r="C170" s="1" t="str">
        <f>Spaces!C170</f>
        <v/>
      </c>
      <c r="D170" s="1" t="str">
        <f>Spaces!D170</f>
        <v/>
      </c>
      <c r="E170" s="1" t="str">
        <f>Spaces!E170</f>
        <v/>
      </c>
      <c r="F170" s="1" t="str">
        <f>Spaces!F170</f>
        <v/>
      </c>
      <c r="G170" s="1" t="str">
        <f>Spaces!G170</f>
        <v/>
      </c>
      <c r="H170" s="1" t="str">
        <f>Spaces!H170</f>
        <v/>
      </c>
      <c r="I170" s="1" t="str">
        <f>Spaces!I170</f>
        <v/>
      </c>
      <c r="J170" s="1" t="str">
        <f>Spaces!J170</f>
        <v/>
      </c>
      <c r="K170" s="1" t="str">
        <f>Spaces!K170</f>
        <v/>
      </c>
      <c r="L170" s="1" t="str">
        <f>Spaces!L170</f>
        <v/>
      </c>
      <c r="M170" s="1" t="str">
        <f>Spaces!M170</f>
        <v/>
      </c>
      <c r="N170" s="1" t="str">
        <f>Spaces!N170</f>
        <v/>
      </c>
      <c r="O170" s="1" t="str">
        <f>Spaces!O170</f>
        <v/>
      </c>
      <c r="P170" s="1" t="str">
        <f>Spaces!P170</f>
        <v/>
      </c>
      <c r="Q170" s="1" t="str">
        <f>Spaces!Q170</f>
        <v/>
      </c>
      <c r="R170" s="1" t="str">
        <f>Spaces!R170</f>
        <v/>
      </c>
      <c r="S170" s="1" t="str">
        <f>Spaces!S170</f>
        <v/>
      </c>
      <c r="T170" s="1" t="str">
        <f>Spaces!T170</f>
        <v/>
      </c>
      <c r="U170" s="1" t="str">
        <f>Spaces!U170</f>
        <v/>
      </c>
      <c r="V170" s="1" t="str">
        <f t="shared" si="1"/>
        <v/>
      </c>
      <c r="W170" s="5" t="str">
        <f t="shared" si="2"/>
        <v/>
      </c>
      <c r="X170" s="5" t="str">
        <f t="shared" si="3"/>
        <v/>
      </c>
      <c r="Y170" s="5" t="str">
        <f t="shared" si="4"/>
        <v/>
      </c>
      <c r="Z170" s="5" t="str">
        <f t="shared" si="5"/>
        <v/>
      </c>
    </row>
    <row r="171">
      <c r="A171" s="1" t="str">
        <f>Spaces!A171</f>
        <v/>
      </c>
      <c r="B171" s="1" t="str">
        <f>Spaces!B171</f>
        <v/>
      </c>
      <c r="C171" s="1" t="str">
        <f>Spaces!C171</f>
        <v/>
      </c>
      <c r="D171" s="1" t="str">
        <f>Spaces!D171</f>
        <v/>
      </c>
      <c r="E171" s="1" t="str">
        <f>Spaces!E171</f>
        <v/>
      </c>
      <c r="F171" s="1" t="str">
        <f>Spaces!F171</f>
        <v/>
      </c>
      <c r="G171" s="1" t="str">
        <f>Spaces!G171</f>
        <v/>
      </c>
      <c r="H171" s="1" t="str">
        <f>Spaces!H171</f>
        <v/>
      </c>
      <c r="I171" s="1" t="str">
        <f>Spaces!I171</f>
        <v/>
      </c>
      <c r="J171" s="1" t="str">
        <f>Spaces!J171</f>
        <v/>
      </c>
      <c r="K171" s="1" t="str">
        <f>Spaces!K171</f>
        <v/>
      </c>
      <c r="L171" s="1" t="str">
        <f>Spaces!L171</f>
        <v/>
      </c>
      <c r="M171" s="1" t="str">
        <f>Spaces!M171</f>
        <v/>
      </c>
      <c r="N171" s="1" t="str">
        <f>Spaces!N171</f>
        <v/>
      </c>
      <c r="O171" s="1" t="str">
        <f>Spaces!O171</f>
        <v/>
      </c>
      <c r="P171" s="1" t="str">
        <f>Spaces!P171</f>
        <v/>
      </c>
      <c r="Q171" s="1" t="str">
        <f>Spaces!Q171</f>
        <v/>
      </c>
      <c r="R171" s="1" t="str">
        <f>Spaces!R171</f>
        <v/>
      </c>
      <c r="S171" s="1" t="str">
        <f>Spaces!S171</f>
        <v/>
      </c>
      <c r="T171" s="1" t="str">
        <f>Spaces!T171</f>
        <v/>
      </c>
      <c r="U171" s="1" t="str">
        <f>Spaces!U171</f>
        <v/>
      </c>
      <c r="V171" s="1" t="str">
        <f t="shared" si="1"/>
        <v/>
      </c>
      <c r="W171" s="5" t="str">
        <f t="shared" si="2"/>
        <v/>
      </c>
      <c r="X171" s="5" t="str">
        <f t="shared" si="3"/>
        <v/>
      </c>
      <c r="Y171" s="5" t="str">
        <f t="shared" si="4"/>
        <v/>
      </c>
      <c r="Z171" s="5" t="str">
        <f t="shared" si="5"/>
        <v/>
      </c>
    </row>
    <row r="172">
      <c r="A172" s="1" t="str">
        <f>Spaces!A172</f>
        <v/>
      </c>
      <c r="B172" s="1" t="str">
        <f>Spaces!B172</f>
        <v/>
      </c>
      <c r="C172" s="1" t="str">
        <f>Spaces!C172</f>
        <v/>
      </c>
      <c r="D172" s="1" t="str">
        <f>Spaces!D172</f>
        <v/>
      </c>
      <c r="E172" s="1" t="str">
        <f>Spaces!E172</f>
        <v/>
      </c>
      <c r="F172" s="1" t="str">
        <f>Spaces!F172</f>
        <v/>
      </c>
      <c r="G172" s="1" t="str">
        <f>Spaces!G172</f>
        <v/>
      </c>
      <c r="H172" s="1" t="str">
        <f>Spaces!H172</f>
        <v/>
      </c>
      <c r="I172" s="1" t="str">
        <f>Spaces!I172</f>
        <v/>
      </c>
      <c r="J172" s="1" t="str">
        <f>Spaces!J172</f>
        <v/>
      </c>
      <c r="K172" s="1" t="str">
        <f>Spaces!K172</f>
        <v/>
      </c>
      <c r="L172" s="1" t="str">
        <f>Spaces!L172</f>
        <v/>
      </c>
      <c r="M172" s="1" t="str">
        <f>Spaces!M172</f>
        <v/>
      </c>
      <c r="N172" s="1" t="str">
        <f>Spaces!N172</f>
        <v/>
      </c>
      <c r="O172" s="1" t="str">
        <f>Spaces!O172</f>
        <v/>
      </c>
      <c r="P172" s="1" t="str">
        <f>Spaces!P172</f>
        <v/>
      </c>
      <c r="Q172" s="1" t="str">
        <f>Spaces!Q172</f>
        <v/>
      </c>
      <c r="R172" s="1" t="str">
        <f>Spaces!R172</f>
        <v/>
      </c>
      <c r="S172" s="1" t="str">
        <f>Spaces!S172</f>
        <v/>
      </c>
      <c r="T172" s="1" t="str">
        <f>Spaces!T172</f>
        <v/>
      </c>
      <c r="U172" s="1" t="str">
        <f>Spaces!U172</f>
        <v/>
      </c>
      <c r="V172" s="1" t="str">
        <f t="shared" si="1"/>
        <v/>
      </c>
      <c r="W172" s="5" t="str">
        <f t="shared" si="2"/>
        <v/>
      </c>
      <c r="X172" s="5" t="str">
        <f t="shared" si="3"/>
        <v/>
      </c>
      <c r="Y172" s="5" t="str">
        <f t="shared" si="4"/>
        <v/>
      </c>
      <c r="Z172" s="5" t="str">
        <f t="shared" si="5"/>
        <v/>
      </c>
    </row>
    <row r="173">
      <c r="A173" s="1" t="str">
        <f>Spaces!A173</f>
        <v/>
      </c>
      <c r="B173" s="1" t="str">
        <f>Spaces!B173</f>
        <v/>
      </c>
      <c r="C173" s="1" t="str">
        <f>Spaces!C173</f>
        <v/>
      </c>
      <c r="D173" s="1" t="str">
        <f>Spaces!D173</f>
        <v/>
      </c>
      <c r="E173" s="1" t="str">
        <f>Spaces!E173</f>
        <v/>
      </c>
      <c r="F173" s="1" t="str">
        <f>Spaces!F173</f>
        <v/>
      </c>
      <c r="G173" s="1" t="str">
        <f>Spaces!G173</f>
        <v/>
      </c>
      <c r="H173" s="1" t="str">
        <f>Spaces!H173</f>
        <v/>
      </c>
      <c r="I173" s="1" t="str">
        <f>Spaces!I173</f>
        <v/>
      </c>
      <c r="J173" s="1" t="str">
        <f>Spaces!J173</f>
        <v/>
      </c>
      <c r="K173" s="1" t="str">
        <f>Spaces!K173</f>
        <v/>
      </c>
      <c r="L173" s="1" t="str">
        <f>Spaces!L173</f>
        <v/>
      </c>
      <c r="M173" s="1" t="str">
        <f>Spaces!M173</f>
        <v/>
      </c>
      <c r="N173" s="1" t="str">
        <f>Spaces!N173</f>
        <v/>
      </c>
      <c r="O173" s="1" t="str">
        <f>Spaces!O173</f>
        <v/>
      </c>
      <c r="P173" s="1" t="str">
        <f>Spaces!P173</f>
        <v/>
      </c>
      <c r="Q173" s="1" t="str">
        <f>Spaces!Q173</f>
        <v/>
      </c>
      <c r="R173" s="1" t="str">
        <f>Spaces!R173</f>
        <v/>
      </c>
      <c r="S173" s="1" t="str">
        <f>Spaces!S173</f>
        <v/>
      </c>
      <c r="T173" s="1" t="str">
        <f>Spaces!T173</f>
        <v/>
      </c>
      <c r="U173" s="1" t="str">
        <f>Spaces!U173</f>
        <v/>
      </c>
      <c r="V173" s="1" t="str">
        <f t="shared" si="1"/>
        <v/>
      </c>
      <c r="W173" s="5" t="str">
        <f t="shared" si="2"/>
        <v/>
      </c>
      <c r="X173" s="5" t="str">
        <f t="shared" si="3"/>
        <v/>
      </c>
      <c r="Y173" s="5" t="str">
        <f t="shared" si="4"/>
        <v/>
      </c>
      <c r="Z173" s="5" t="str">
        <f t="shared" si="5"/>
        <v/>
      </c>
    </row>
    <row r="174">
      <c r="A174" s="1" t="str">
        <f>Spaces!A174</f>
        <v/>
      </c>
      <c r="B174" s="1" t="str">
        <f>Spaces!B174</f>
        <v/>
      </c>
      <c r="C174" s="1" t="str">
        <f>Spaces!C174</f>
        <v/>
      </c>
      <c r="D174" s="1" t="str">
        <f>Spaces!D174</f>
        <v/>
      </c>
      <c r="E174" s="1" t="str">
        <f>Spaces!E174</f>
        <v/>
      </c>
      <c r="F174" s="1" t="str">
        <f>Spaces!F174</f>
        <v/>
      </c>
      <c r="G174" s="1" t="str">
        <f>Spaces!G174</f>
        <v/>
      </c>
      <c r="H174" s="1" t="str">
        <f>Spaces!H174</f>
        <v/>
      </c>
      <c r="I174" s="1" t="str">
        <f>Spaces!I174</f>
        <v/>
      </c>
      <c r="J174" s="1" t="str">
        <f>Spaces!J174</f>
        <v/>
      </c>
      <c r="K174" s="1" t="str">
        <f>Spaces!K174</f>
        <v/>
      </c>
      <c r="L174" s="1" t="str">
        <f>Spaces!L174</f>
        <v/>
      </c>
      <c r="M174" s="1" t="str">
        <f>Spaces!M174</f>
        <v/>
      </c>
      <c r="N174" s="1" t="str">
        <f>Spaces!N174</f>
        <v/>
      </c>
      <c r="O174" s="1" t="str">
        <f>Spaces!O174</f>
        <v/>
      </c>
      <c r="P174" s="1" t="str">
        <f>Spaces!P174</f>
        <v/>
      </c>
      <c r="Q174" s="1" t="str">
        <f>Spaces!Q174</f>
        <v/>
      </c>
      <c r="R174" s="1" t="str">
        <f>Spaces!R174</f>
        <v/>
      </c>
      <c r="S174" s="1" t="str">
        <f>Spaces!S174</f>
        <v/>
      </c>
      <c r="T174" s="1" t="str">
        <f>Spaces!T174</f>
        <v/>
      </c>
      <c r="U174" s="1" t="str">
        <f>Spaces!U174</f>
        <v/>
      </c>
      <c r="V174" s="1" t="str">
        <f t="shared" si="1"/>
        <v/>
      </c>
      <c r="W174" s="5" t="str">
        <f t="shared" si="2"/>
        <v/>
      </c>
      <c r="X174" s="5" t="str">
        <f t="shared" si="3"/>
        <v/>
      </c>
      <c r="Y174" s="5" t="str">
        <f t="shared" si="4"/>
        <v/>
      </c>
      <c r="Z174" s="5" t="str">
        <f t="shared" si="5"/>
        <v/>
      </c>
    </row>
    <row r="175">
      <c r="A175" s="1" t="str">
        <f>Spaces!A175</f>
        <v/>
      </c>
      <c r="B175" s="1" t="str">
        <f>Spaces!B175</f>
        <v/>
      </c>
      <c r="C175" s="1" t="str">
        <f>Spaces!C175</f>
        <v/>
      </c>
      <c r="D175" s="1" t="str">
        <f>Spaces!D175</f>
        <v/>
      </c>
      <c r="E175" s="1" t="str">
        <f>Spaces!E175</f>
        <v/>
      </c>
      <c r="F175" s="1" t="str">
        <f>Spaces!F175</f>
        <v/>
      </c>
      <c r="G175" s="1" t="str">
        <f>Spaces!G175</f>
        <v/>
      </c>
      <c r="H175" s="1" t="str">
        <f>Spaces!H175</f>
        <v/>
      </c>
      <c r="I175" s="1" t="str">
        <f>Spaces!I175</f>
        <v/>
      </c>
      <c r="J175" s="1" t="str">
        <f>Spaces!J175</f>
        <v/>
      </c>
      <c r="K175" s="1" t="str">
        <f>Spaces!K175</f>
        <v/>
      </c>
      <c r="L175" s="1" t="str">
        <f>Spaces!L175</f>
        <v/>
      </c>
      <c r="M175" s="1" t="str">
        <f>Spaces!M175</f>
        <v/>
      </c>
      <c r="N175" s="1" t="str">
        <f>Spaces!N175</f>
        <v/>
      </c>
      <c r="O175" s="1" t="str">
        <f>Spaces!O175</f>
        <v/>
      </c>
      <c r="P175" s="1" t="str">
        <f>Spaces!P175</f>
        <v/>
      </c>
      <c r="Q175" s="1" t="str">
        <f>Spaces!Q175</f>
        <v/>
      </c>
      <c r="R175" s="1" t="str">
        <f>Spaces!R175</f>
        <v/>
      </c>
      <c r="S175" s="1" t="str">
        <f>Spaces!S175</f>
        <v/>
      </c>
      <c r="T175" s="1" t="str">
        <f>Spaces!T175</f>
        <v/>
      </c>
      <c r="U175" s="1" t="str">
        <f>Spaces!U175</f>
        <v/>
      </c>
      <c r="V175" s="1" t="str">
        <f t="shared" si="1"/>
        <v/>
      </c>
      <c r="W175" s="5" t="str">
        <f t="shared" si="2"/>
        <v/>
      </c>
      <c r="X175" s="5" t="str">
        <f t="shared" si="3"/>
        <v/>
      </c>
      <c r="Y175" s="5" t="str">
        <f t="shared" si="4"/>
        <v/>
      </c>
      <c r="Z175" s="5" t="str">
        <f t="shared" si="5"/>
        <v/>
      </c>
    </row>
    <row r="176">
      <c r="A176" s="1" t="str">
        <f>Spaces!A176</f>
        <v/>
      </c>
      <c r="B176" s="1" t="str">
        <f>Spaces!B176</f>
        <v/>
      </c>
      <c r="C176" s="1" t="str">
        <f>Spaces!C176</f>
        <v/>
      </c>
      <c r="D176" s="1" t="str">
        <f>Spaces!D176</f>
        <v/>
      </c>
      <c r="E176" s="1" t="str">
        <f>Spaces!E176</f>
        <v/>
      </c>
      <c r="F176" s="1" t="str">
        <f>Spaces!F176</f>
        <v/>
      </c>
      <c r="G176" s="1" t="str">
        <f>Spaces!G176</f>
        <v/>
      </c>
      <c r="H176" s="1" t="str">
        <f>Spaces!H176</f>
        <v/>
      </c>
      <c r="I176" s="1" t="str">
        <f>Spaces!I176</f>
        <v/>
      </c>
      <c r="J176" s="1" t="str">
        <f>Spaces!J176</f>
        <v/>
      </c>
      <c r="K176" s="1" t="str">
        <f>Spaces!K176</f>
        <v/>
      </c>
      <c r="L176" s="1" t="str">
        <f>Spaces!L176</f>
        <v/>
      </c>
      <c r="M176" s="1" t="str">
        <f>Spaces!M176</f>
        <v/>
      </c>
      <c r="N176" s="1" t="str">
        <f>Spaces!N176</f>
        <v/>
      </c>
      <c r="O176" s="1" t="str">
        <f>Spaces!O176</f>
        <v/>
      </c>
      <c r="P176" s="1" t="str">
        <f>Spaces!P176</f>
        <v/>
      </c>
      <c r="Q176" s="1" t="str">
        <f>Spaces!Q176</f>
        <v/>
      </c>
      <c r="R176" s="1" t="str">
        <f>Spaces!R176</f>
        <v/>
      </c>
      <c r="S176" s="1" t="str">
        <f>Spaces!S176</f>
        <v/>
      </c>
      <c r="T176" s="1" t="str">
        <f>Spaces!T176</f>
        <v/>
      </c>
      <c r="U176" s="1" t="str">
        <f>Spaces!U176</f>
        <v/>
      </c>
      <c r="V176" s="1" t="str">
        <f t="shared" si="1"/>
        <v/>
      </c>
      <c r="W176" s="5" t="str">
        <f t="shared" si="2"/>
        <v/>
      </c>
      <c r="X176" s="5" t="str">
        <f t="shared" si="3"/>
        <v/>
      </c>
      <c r="Y176" s="5" t="str">
        <f t="shared" si="4"/>
        <v/>
      </c>
      <c r="Z176" s="5" t="str">
        <f t="shared" si="5"/>
        <v/>
      </c>
    </row>
    <row r="177">
      <c r="A177" s="1" t="str">
        <f>Spaces!A177</f>
        <v/>
      </c>
      <c r="B177" s="1" t="str">
        <f>Spaces!B177</f>
        <v/>
      </c>
      <c r="C177" s="1" t="str">
        <f>Spaces!C177</f>
        <v/>
      </c>
      <c r="D177" s="1" t="str">
        <f>Spaces!D177</f>
        <v/>
      </c>
      <c r="E177" s="1" t="str">
        <f>Spaces!E177</f>
        <v/>
      </c>
      <c r="F177" s="1" t="str">
        <f>Spaces!F177</f>
        <v/>
      </c>
      <c r="G177" s="1" t="str">
        <f>Spaces!G177</f>
        <v/>
      </c>
      <c r="H177" s="1" t="str">
        <f>Spaces!H177</f>
        <v/>
      </c>
      <c r="I177" s="1" t="str">
        <f>Spaces!I177</f>
        <v/>
      </c>
      <c r="J177" s="1" t="str">
        <f>Spaces!J177</f>
        <v/>
      </c>
      <c r="K177" s="1" t="str">
        <f>Spaces!K177</f>
        <v/>
      </c>
      <c r="L177" s="1" t="str">
        <f>Spaces!L177</f>
        <v/>
      </c>
      <c r="M177" s="1" t="str">
        <f>Spaces!M177</f>
        <v/>
      </c>
      <c r="N177" s="1" t="str">
        <f>Spaces!N177</f>
        <v/>
      </c>
      <c r="O177" s="1" t="str">
        <f>Spaces!O177</f>
        <v/>
      </c>
      <c r="P177" s="1" t="str">
        <f>Spaces!P177</f>
        <v/>
      </c>
      <c r="Q177" s="1" t="str">
        <f>Spaces!Q177</f>
        <v/>
      </c>
      <c r="R177" s="1" t="str">
        <f>Spaces!R177</f>
        <v/>
      </c>
      <c r="S177" s="1" t="str">
        <f>Spaces!S177</f>
        <v/>
      </c>
      <c r="T177" s="1" t="str">
        <f>Spaces!T177</f>
        <v/>
      </c>
      <c r="U177" s="1" t="str">
        <f>Spaces!U177</f>
        <v/>
      </c>
      <c r="V177" s="1" t="str">
        <f t="shared" si="1"/>
        <v/>
      </c>
      <c r="W177" s="5" t="str">
        <f t="shared" si="2"/>
        <v/>
      </c>
      <c r="X177" s="5" t="str">
        <f t="shared" si="3"/>
        <v/>
      </c>
      <c r="Y177" s="5" t="str">
        <f t="shared" si="4"/>
        <v/>
      </c>
      <c r="Z177" s="5" t="str">
        <f t="shared" si="5"/>
        <v/>
      </c>
    </row>
    <row r="178">
      <c r="A178" s="1" t="str">
        <f>Spaces!A178</f>
        <v/>
      </c>
      <c r="B178" s="1" t="str">
        <f>Spaces!B178</f>
        <v/>
      </c>
      <c r="C178" s="1" t="str">
        <f>Spaces!C178</f>
        <v/>
      </c>
      <c r="D178" s="1" t="str">
        <f>Spaces!D178</f>
        <v/>
      </c>
      <c r="E178" s="1" t="str">
        <f>Spaces!E178</f>
        <v/>
      </c>
      <c r="F178" s="1" t="str">
        <f>Spaces!F178</f>
        <v/>
      </c>
      <c r="G178" s="1" t="str">
        <f>Spaces!G178</f>
        <v/>
      </c>
      <c r="H178" s="1" t="str">
        <f>Spaces!H178</f>
        <v/>
      </c>
      <c r="I178" s="1" t="str">
        <f>Spaces!I178</f>
        <v/>
      </c>
      <c r="J178" s="1" t="str">
        <f>Spaces!J178</f>
        <v/>
      </c>
      <c r="K178" s="1" t="str">
        <f>Spaces!K178</f>
        <v/>
      </c>
      <c r="L178" s="1" t="str">
        <f>Spaces!L178</f>
        <v/>
      </c>
      <c r="M178" s="1" t="str">
        <f>Spaces!M178</f>
        <v/>
      </c>
      <c r="N178" s="1" t="str">
        <f>Spaces!N178</f>
        <v/>
      </c>
      <c r="O178" s="1" t="str">
        <f>Spaces!O178</f>
        <v/>
      </c>
      <c r="P178" s="1" t="str">
        <f>Spaces!P178</f>
        <v/>
      </c>
      <c r="Q178" s="1" t="str">
        <f>Spaces!Q178</f>
        <v/>
      </c>
      <c r="R178" s="1" t="str">
        <f>Spaces!R178</f>
        <v/>
      </c>
      <c r="S178" s="1" t="str">
        <f>Spaces!S178</f>
        <v/>
      </c>
      <c r="T178" s="1" t="str">
        <f>Spaces!T178</f>
        <v/>
      </c>
      <c r="U178" s="1" t="str">
        <f>Spaces!U178</f>
        <v/>
      </c>
      <c r="V178" s="1" t="str">
        <f t="shared" si="1"/>
        <v/>
      </c>
      <c r="W178" s="5" t="str">
        <f t="shared" si="2"/>
        <v/>
      </c>
      <c r="X178" s="5" t="str">
        <f t="shared" si="3"/>
        <v/>
      </c>
      <c r="Y178" s="5" t="str">
        <f t="shared" si="4"/>
        <v/>
      </c>
      <c r="Z178" s="5" t="str">
        <f t="shared" si="5"/>
        <v/>
      </c>
    </row>
    <row r="179">
      <c r="A179" s="1" t="str">
        <f>Spaces!A179</f>
        <v/>
      </c>
      <c r="B179" s="1" t="str">
        <f>Spaces!B179</f>
        <v/>
      </c>
      <c r="C179" s="1" t="str">
        <f>Spaces!C179</f>
        <v/>
      </c>
      <c r="D179" s="1" t="str">
        <f>Spaces!D179</f>
        <v/>
      </c>
      <c r="E179" s="1" t="str">
        <f>Spaces!E179</f>
        <v/>
      </c>
      <c r="F179" s="1" t="str">
        <f>Spaces!F179</f>
        <v/>
      </c>
      <c r="G179" s="1" t="str">
        <f>Spaces!G179</f>
        <v/>
      </c>
      <c r="H179" s="1" t="str">
        <f>Spaces!H179</f>
        <v/>
      </c>
      <c r="I179" s="1" t="str">
        <f>Spaces!I179</f>
        <v/>
      </c>
      <c r="J179" s="1" t="str">
        <f>Spaces!J179</f>
        <v/>
      </c>
      <c r="K179" s="1" t="str">
        <f>Spaces!K179</f>
        <v/>
      </c>
      <c r="L179" s="1" t="str">
        <f>Spaces!L179</f>
        <v/>
      </c>
      <c r="M179" s="1" t="str">
        <f>Spaces!M179</f>
        <v/>
      </c>
      <c r="N179" s="1" t="str">
        <f>Spaces!N179</f>
        <v/>
      </c>
      <c r="O179" s="1" t="str">
        <f>Spaces!O179</f>
        <v/>
      </c>
      <c r="P179" s="1" t="str">
        <f>Spaces!P179</f>
        <v/>
      </c>
      <c r="Q179" s="1" t="str">
        <f>Spaces!Q179</f>
        <v/>
      </c>
      <c r="R179" s="1" t="str">
        <f>Spaces!R179</f>
        <v/>
      </c>
      <c r="S179" s="1" t="str">
        <f>Spaces!S179</f>
        <v/>
      </c>
      <c r="T179" s="1" t="str">
        <f>Spaces!T179</f>
        <v/>
      </c>
      <c r="U179" s="1" t="str">
        <f>Spaces!U179</f>
        <v/>
      </c>
      <c r="V179" s="1" t="str">
        <f t="shared" si="1"/>
        <v/>
      </c>
      <c r="W179" s="5" t="str">
        <f t="shared" si="2"/>
        <v/>
      </c>
      <c r="X179" s="5" t="str">
        <f t="shared" si="3"/>
        <v/>
      </c>
      <c r="Y179" s="5" t="str">
        <f t="shared" si="4"/>
        <v/>
      </c>
      <c r="Z179" s="5" t="str">
        <f t="shared" si="5"/>
        <v/>
      </c>
    </row>
    <row r="180">
      <c r="A180" s="1" t="str">
        <f>Spaces!A180</f>
        <v/>
      </c>
      <c r="B180" s="1" t="str">
        <f>Spaces!B180</f>
        <v/>
      </c>
      <c r="C180" s="1" t="str">
        <f>Spaces!C180</f>
        <v/>
      </c>
      <c r="D180" s="1" t="str">
        <f>Spaces!D180</f>
        <v/>
      </c>
      <c r="E180" s="1" t="str">
        <f>Spaces!E180</f>
        <v/>
      </c>
      <c r="F180" s="1" t="str">
        <f>Spaces!F180</f>
        <v/>
      </c>
      <c r="G180" s="1" t="str">
        <f>Spaces!G180</f>
        <v/>
      </c>
      <c r="H180" s="1" t="str">
        <f>Spaces!H180</f>
        <v/>
      </c>
      <c r="I180" s="1" t="str">
        <f>Spaces!I180</f>
        <v/>
      </c>
      <c r="J180" s="1" t="str">
        <f>Spaces!J180</f>
        <v/>
      </c>
      <c r="K180" s="1" t="str">
        <f>Spaces!K180</f>
        <v/>
      </c>
      <c r="L180" s="1" t="str">
        <f>Spaces!L180</f>
        <v/>
      </c>
      <c r="M180" s="1" t="str">
        <f>Spaces!M180</f>
        <v/>
      </c>
      <c r="N180" s="1" t="str">
        <f>Spaces!N180</f>
        <v/>
      </c>
      <c r="O180" s="1" t="str">
        <f>Spaces!O180</f>
        <v/>
      </c>
      <c r="P180" s="1" t="str">
        <f>Spaces!P180</f>
        <v/>
      </c>
      <c r="Q180" s="1" t="str">
        <f>Spaces!Q180</f>
        <v/>
      </c>
      <c r="R180" s="1" t="str">
        <f>Spaces!R180</f>
        <v/>
      </c>
      <c r="S180" s="1" t="str">
        <f>Spaces!S180</f>
        <v/>
      </c>
      <c r="T180" s="1" t="str">
        <f>Spaces!T180</f>
        <v/>
      </c>
      <c r="U180" s="1" t="str">
        <f>Spaces!U180</f>
        <v/>
      </c>
      <c r="V180" s="1" t="str">
        <f t="shared" si="1"/>
        <v/>
      </c>
      <c r="W180" s="5" t="str">
        <f t="shared" si="2"/>
        <v/>
      </c>
      <c r="X180" s="5" t="str">
        <f t="shared" si="3"/>
        <v/>
      </c>
      <c r="Y180" s="5" t="str">
        <f t="shared" si="4"/>
        <v/>
      </c>
      <c r="Z180" s="5" t="str">
        <f t="shared" si="5"/>
        <v/>
      </c>
    </row>
    <row r="181">
      <c r="A181" s="1" t="str">
        <f>Spaces!A181</f>
        <v/>
      </c>
      <c r="B181" s="1" t="str">
        <f>Spaces!B181</f>
        <v/>
      </c>
      <c r="C181" s="1" t="str">
        <f>Spaces!C181</f>
        <v/>
      </c>
      <c r="D181" s="1" t="str">
        <f>Spaces!D181</f>
        <v/>
      </c>
      <c r="E181" s="1" t="str">
        <f>Spaces!E181</f>
        <v/>
      </c>
      <c r="F181" s="1" t="str">
        <f>Spaces!F181</f>
        <v/>
      </c>
      <c r="G181" s="1" t="str">
        <f>Spaces!G181</f>
        <v/>
      </c>
      <c r="H181" s="1" t="str">
        <f>Spaces!H181</f>
        <v/>
      </c>
      <c r="I181" s="1" t="str">
        <f>Spaces!I181</f>
        <v/>
      </c>
      <c r="J181" s="1" t="str">
        <f>Spaces!J181</f>
        <v/>
      </c>
      <c r="K181" s="1" t="str">
        <f>Spaces!K181</f>
        <v/>
      </c>
      <c r="L181" s="1" t="str">
        <f>Spaces!L181</f>
        <v/>
      </c>
      <c r="M181" s="1" t="str">
        <f>Spaces!M181</f>
        <v/>
      </c>
      <c r="N181" s="1" t="str">
        <f>Spaces!N181</f>
        <v/>
      </c>
      <c r="O181" s="1" t="str">
        <f>Spaces!O181</f>
        <v/>
      </c>
      <c r="P181" s="1" t="str">
        <f>Spaces!P181</f>
        <v/>
      </c>
      <c r="Q181" s="1" t="str">
        <f>Spaces!Q181</f>
        <v/>
      </c>
      <c r="R181" s="1" t="str">
        <f>Spaces!R181</f>
        <v/>
      </c>
      <c r="S181" s="1" t="str">
        <f>Spaces!S181</f>
        <v/>
      </c>
      <c r="T181" s="1" t="str">
        <f>Spaces!T181</f>
        <v/>
      </c>
      <c r="U181" s="1" t="str">
        <f>Spaces!U181</f>
        <v/>
      </c>
      <c r="V181" s="1" t="str">
        <f t="shared" si="1"/>
        <v/>
      </c>
      <c r="W181" s="5" t="str">
        <f t="shared" si="2"/>
        <v/>
      </c>
      <c r="X181" s="5" t="str">
        <f t="shared" si="3"/>
        <v/>
      </c>
      <c r="Y181" s="5" t="str">
        <f t="shared" si="4"/>
        <v/>
      </c>
      <c r="Z181" s="5" t="str">
        <f t="shared" si="5"/>
        <v/>
      </c>
    </row>
    <row r="182">
      <c r="A182" s="1" t="str">
        <f>Spaces!A182</f>
        <v/>
      </c>
      <c r="B182" s="1" t="str">
        <f>Spaces!B182</f>
        <v/>
      </c>
      <c r="C182" s="1" t="str">
        <f>Spaces!C182</f>
        <v/>
      </c>
      <c r="D182" s="1" t="str">
        <f>Spaces!D182</f>
        <v/>
      </c>
      <c r="E182" s="1" t="str">
        <f>Spaces!E182</f>
        <v/>
      </c>
      <c r="F182" s="1" t="str">
        <f>Spaces!F182</f>
        <v/>
      </c>
      <c r="G182" s="1" t="str">
        <f>Spaces!G182</f>
        <v/>
      </c>
      <c r="H182" s="1" t="str">
        <f>Spaces!H182</f>
        <v/>
      </c>
      <c r="I182" s="1" t="str">
        <f>Spaces!I182</f>
        <v/>
      </c>
      <c r="J182" s="1" t="str">
        <f>Spaces!J182</f>
        <v/>
      </c>
      <c r="K182" s="1" t="str">
        <f>Spaces!K182</f>
        <v/>
      </c>
      <c r="L182" s="1" t="str">
        <f>Spaces!L182</f>
        <v/>
      </c>
      <c r="M182" s="1" t="str">
        <f>Spaces!M182</f>
        <v/>
      </c>
      <c r="N182" s="1" t="str">
        <f>Spaces!N182</f>
        <v/>
      </c>
      <c r="O182" s="1" t="str">
        <f>Spaces!O182</f>
        <v/>
      </c>
      <c r="P182" s="1" t="str">
        <f>Spaces!P182</f>
        <v/>
      </c>
      <c r="Q182" s="1" t="str">
        <f>Spaces!Q182</f>
        <v/>
      </c>
      <c r="R182" s="1" t="str">
        <f>Spaces!R182</f>
        <v/>
      </c>
      <c r="S182" s="1" t="str">
        <f>Spaces!S182</f>
        <v/>
      </c>
      <c r="T182" s="1" t="str">
        <f>Spaces!T182</f>
        <v/>
      </c>
      <c r="U182" s="1" t="str">
        <f>Spaces!U182</f>
        <v/>
      </c>
      <c r="V182" s="1" t="str">
        <f t="shared" si="1"/>
        <v/>
      </c>
      <c r="W182" s="5" t="str">
        <f t="shared" si="2"/>
        <v/>
      </c>
      <c r="X182" s="5" t="str">
        <f t="shared" si="3"/>
        <v/>
      </c>
      <c r="Y182" s="5" t="str">
        <f t="shared" si="4"/>
        <v/>
      </c>
      <c r="Z182" s="5" t="str">
        <f t="shared" si="5"/>
        <v/>
      </c>
    </row>
    <row r="183">
      <c r="A183" s="1" t="str">
        <f>Spaces!A183</f>
        <v/>
      </c>
      <c r="B183" s="1" t="str">
        <f>Spaces!B183</f>
        <v/>
      </c>
      <c r="C183" s="1" t="str">
        <f>Spaces!C183</f>
        <v/>
      </c>
      <c r="D183" s="1" t="str">
        <f>Spaces!D183</f>
        <v/>
      </c>
      <c r="E183" s="1" t="str">
        <f>Spaces!E183</f>
        <v/>
      </c>
      <c r="F183" s="1" t="str">
        <f>Spaces!F183</f>
        <v/>
      </c>
      <c r="G183" s="1" t="str">
        <f>Spaces!G183</f>
        <v/>
      </c>
      <c r="H183" s="1" t="str">
        <f>Spaces!H183</f>
        <v/>
      </c>
      <c r="I183" s="1" t="str">
        <f>Spaces!I183</f>
        <v/>
      </c>
      <c r="J183" s="1" t="str">
        <f>Spaces!J183</f>
        <v/>
      </c>
      <c r="K183" s="1" t="str">
        <f>Spaces!K183</f>
        <v/>
      </c>
      <c r="L183" s="1" t="str">
        <f>Spaces!L183</f>
        <v/>
      </c>
      <c r="M183" s="1" t="str">
        <f>Spaces!M183</f>
        <v/>
      </c>
      <c r="N183" s="1" t="str">
        <f>Spaces!N183</f>
        <v/>
      </c>
      <c r="O183" s="1" t="str">
        <f>Spaces!O183</f>
        <v/>
      </c>
      <c r="P183" s="1" t="str">
        <f>Spaces!P183</f>
        <v/>
      </c>
      <c r="Q183" s="1" t="str">
        <f>Spaces!Q183</f>
        <v/>
      </c>
      <c r="R183" s="1" t="str">
        <f>Spaces!R183</f>
        <v/>
      </c>
      <c r="S183" s="1" t="str">
        <f>Spaces!S183</f>
        <v/>
      </c>
      <c r="T183" s="1" t="str">
        <f>Spaces!T183</f>
        <v/>
      </c>
      <c r="U183" s="1" t="str">
        <f>Spaces!U183</f>
        <v/>
      </c>
      <c r="V183" s="1" t="str">
        <f t="shared" si="1"/>
        <v/>
      </c>
      <c r="W183" s="5" t="str">
        <f t="shared" si="2"/>
        <v/>
      </c>
      <c r="X183" s="5" t="str">
        <f t="shared" si="3"/>
        <v/>
      </c>
      <c r="Y183" s="5" t="str">
        <f t="shared" si="4"/>
        <v/>
      </c>
      <c r="Z183" s="5" t="str">
        <f t="shared" si="5"/>
        <v/>
      </c>
    </row>
    <row r="184">
      <c r="A184" s="1" t="str">
        <f>Spaces!A184</f>
        <v/>
      </c>
      <c r="B184" s="1" t="str">
        <f>Spaces!B184</f>
        <v/>
      </c>
      <c r="C184" s="1" t="str">
        <f>Spaces!C184</f>
        <v/>
      </c>
      <c r="D184" s="1" t="str">
        <f>Spaces!D184</f>
        <v/>
      </c>
      <c r="E184" s="1" t="str">
        <f>Spaces!E184</f>
        <v/>
      </c>
      <c r="F184" s="1" t="str">
        <f>Spaces!F184</f>
        <v/>
      </c>
      <c r="G184" s="1" t="str">
        <f>Spaces!G184</f>
        <v/>
      </c>
      <c r="H184" s="1" t="str">
        <f>Spaces!H184</f>
        <v/>
      </c>
      <c r="I184" s="1" t="str">
        <f>Spaces!I184</f>
        <v/>
      </c>
      <c r="J184" s="1" t="str">
        <f>Spaces!J184</f>
        <v/>
      </c>
      <c r="K184" s="1" t="str">
        <f>Spaces!K184</f>
        <v/>
      </c>
      <c r="L184" s="1" t="str">
        <f>Spaces!L184</f>
        <v/>
      </c>
      <c r="M184" s="1" t="str">
        <f>Spaces!M184</f>
        <v/>
      </c>
      <c r="N184" s="1" t="str">
        <f>Spaces!N184</f>
        <v/>
      </c>
      <c r="O184" s="1" t="str">
        <f>Spaces!O184</f>
        <v/>
      </c>
      <c r="P184" s="1" t="str">
        <f>Spaces!P184</f>
        <v/>
      </c>
      <c r="Q184" s="1" t="str">
        <f>Spaces!Q184</f>
        <v/>
      </c>
      <c r="R184" s="1" t="str">
        <f>Spaces!R184</f>
        <v/>
      </c>
      <c r="S184" s="1" t="str">
        <f>Spaces!S184</f>
        <v/>
      </c>
      <c r="T184" s="1" t="str">
        <f>Spaces!T184</f>
        <v/>
      </c>
      <c r="U184" s="1" t="str">
        <f>Spaces!U184</f>
        <v/>
      </c>
      <c r="V184" s="1" t="str">
        <f t="shared" si="1"/>
        <v/>
      </c>
      <c r="W184" s="5" t="str">
        <f t="shared" si="2"/>
        <v/>
      </c>
      <c r="X184" s="5" t="str">
        <f t="shared" si="3"/>
        <v/>
      </c>
      <c r="Y184" s="5" t="str">
        <f t="shared" si="4"/>
        <v/>
      </c>
      <c r="Z184" s="5" t="str">
        <f t="shared" si="5"/>
        <v/>
      </c>
    </row>
    <row r="185">
      <c r="A185" s="1" t="str">
        <f>Spaces!A185</f>
        <v/>
      </c>
      <c r="B185" s="1" t="str">
        <f>Spaces!B185</f>
        <v/>
      </c>
      <c r="C185" s="1" t="str">
        <f>Spaces!C185</f>
        <v/>
      </c>
      <c r="D185" s="1" t="str">
        <f>Spaces!D185</f>
        <v/>
      </c>
      <c r="E185" s="1" t="str">
        <f>Spaces!E185</f>
        <v/>
      </c>
      <c r="F185" s="1" t="str">
        <f>Spaces!F185</f>
        <v/>
      </c>
      <c r="G185" s="1" t="str">
        <f>Spaces!G185</f>
        <v/>
      </c>
      <c r="H185" s="1" t="str">
        <f>Spaces!H185</f>
        <v/>
      </c>
      <c r="I185" s="1" t="str">
        <f>Spaces!I185</f>
        <v/>
      </c>
      <c r="J185" s="1" t="str">
        <f>Spaces!J185</f>
        <v/>
      </c>
      <c r="K185" s="1" t="str">
        <f>Spaces!K185</f>
        <v/>
      </c>
      <c r="L185" s="1" t="str">
        <f>Spaces!L185</f>
        <v/>
      </c>
      <c r="M185" s="1" t="str">
        <f>Spaces!M185</f>
        <v/>
      </c>
      <c r="N185" s="1" t="str">
        <f>Spaces!N185</f>
        <v/>
      </c>
      <c r="O185" s="1" t="str">
        <f>Spaces!O185</f>
        <v/>
      </c>
      <c r="P185" s="1" t="str">
        <f>Spaces!P185</f>
        <v/>
      </c>
      <c r="Q185" s="1" t="str">
        <f>Spaces!Q185</f>
        <v/>
      </c>
      <c r="R185" s="1" t="str">
        <f>Spaces!R185</f>
        <v/>
      </c>
      <c r="S185" s="1" t="str">
        <f>Spaces!S185</f>
        <v/>
      </c>
      <c r="T185" s="1" t="str">
        <f>Spaces!T185</f>
        <v/>
      </c>
      <c r="U185" s="1" t="str">
        <f>Spaces!U185</f>
        <v/>
      </c>
      <c r="V185" s="1" t="str">
        <f t="shared" si="1"/>
        <v/>
      </c>
      <c r="W185" s="5" t="str">
        <f t="shared" si="2"/>
        <v/>
      </c>
      <c r="X185" s="5" t="str">
        <f t="shared" si="3"/>
        <v/>
      </c>
      <c r="Y185" s="5" t="str">
        <f t="shared" si="4"/>
        <v/>
      </c>
      <c r="Z185" s="5" t="str">
        <f t="shared" si="5"/>
        <v/>
      </c>
    </row>
    <row r="186">
      <c r="A186" s="1" t="str">
        <f>Spaces!A186</f>
        <v/>
      </c>
      <c r="B186" s="1" t="str">
        <f>Spaces!B186</f>
        <v/>
      </c>
      <c r="C186" s="1" t="str">
        <f>Spaces!C186</f>
        <v/>
      </c>
      <c r="D186" s="1" t="str">
        <f>Spaces!D186</f>
        <v/>
      </c>
      <c r="E186" s="1" t="str">
        <f>Spaces!E186</f>
        <v/>
      </c>
      <c r="F186" s="1" t="str">
        <f>Spaces!F186</f>
        <v/>
      </c>
      <c r="G186" s="1" t="str">
        <f>Spaces!G186</f>
        <v/>
      </c>
      <c r="H186" s="1" t="str">
        <f>Spaces!H186</f>
        <v/>
      </c>
      <c r="I186" s="1" t="str">
        <f>Spaces!I186</f>
        <v/>
      </c>
      <c r="J186" s="1" t="str">
        <f>Spaces!J186</f>
        <v/>
      </c>
      <c r="K186" s="1" t="str">
        <f>Spaces!K186</f>
        <v/>
      </c>
      <c r="L186" s="1" t="str">
        <f>Spaces!L186</f>
        <v/>
      </c>
      <c r="M186" s="1" t="str">
        <f>Spaces!M186</f>
        <v/>
      </c>
      <c r="N186" s="1" t="str">
        <f>Spaces!N186</f>
        <v/>
      </c>
      <c r="O186" s="1" t="str">
        <f>Spaces!O186</f>
        <v/>
      </c>
      <c r="P186" s="1" t="str">
        <f>Spaces!P186</f>
        <v/>
      </c>
      <c r="Q186" s="1" t="str">
        <f>Spaces!Q186</f>
        <v/>
      </c>
      <c r="R186" s="1" t="str">
        <f>Spaces!R186</f>
        <v/>
      </c>
      <c r="S186" s="1" t="str">
        <f>Spaces!S186</f>
        <v/>
      </c>
      <c r="T186" s="1" t="str">
        <f>Spaces!T186</f>
        <v/>
      </c>
      <c r="U186" s="1" t="str">
        <f>Spaces!U186</f>
        <v/>
      </c>
      <c r="V186" s="1" t="str">
        <f t="shared" si="1"/>
        <v/>
      </c>
      <c r="W186" s="5" t="str">
        <f t="shared" si="2"/>
        <v/>
      </c>
      <c r="X186" s="5" t="str">
        <f t="shared" si="3"/>
        <v/>
      </c>
      <c r="Y186" s="5" t="str">
        <f t="shared" si="4"/>
        <v/>
      </c>
      <c r="Z186" s="5" t="str">
        <f t="shared" si="5"/>
        <v/>
      </c>
    </row>
    <row r="187">
      <c r="A187" s="1" t="str">
        <f>Spaces!A187</f>
        <v/>
      </c>
      <c r="B187" s="1" t="str">
        <f>Spaces!B187</f>
        <v/>
      </c>
      <c r="C187" s="1" t="str">
        <f>Spaces!C187</f>
        <v/>
      </c>
      <c r="D187" s="1" t="str">
        <f>Spaces!D187</f>
        <v/>
      </c>
      <c r="E187" s="1" t="str">
        <f>Spaces!E187</f>
        <v/>
      </c>
      <c r="F187" s="1" t="str">
        <f>Spaces!F187</f>
        <v/>
      </c>
      <c r="G187" s="1" t="str">
        <f>Spaces!G187</f>
        <v/>
      </c>
      <c r="H187" s="1" t="str">
        <f>Spaces!H187</f>
        <v/>
      </c>
      <c r="I187" s="1" t="str">
        <f>Spaces!I187</f>
        <v/>
      </c>
      <c r="J187" s="1" t="str">
        <f>Spaces!J187</f>
        <v/>
      </c>
      <c r="K187" s="1" t="str">
        <f>Spaces!K187</f>
        <v/>
      </c>
      <c r="L187" s="1" t="str">
        <f>Spaces!L187</f>
        <v/>
      </c>
      <c r="M187" s="1" t="str">
        <f>Spaces!M187</f>
        <v/>
      </c>
      <c r="N187" s="1" t="str">
        <f>Spaces!N187</f>
        <v/>
      </c>
      <c r="O187" s="1" t="str">
        <f>Spaces!O187</f>
        <v/>
      </c>
      <c r="P187" s="1" t="str">
        <f>Spaces!P187</f>
        <v/>
      </c>
      <c r="Q187" s="1" t="str">
        <f>Spaces!Q187</f>
        <v/>
      </c>
      <c r="R187" s="1" t="str">
        <f>Spaces!R187</f>
        <v/>
      </c>
      <c r="S187" s="1" t="str">
        <f>Spaces!S187</f>
        <v/>
      </c>
      <c r="T187" s="1" t="str">
        <f>Spaces!T187</f>
        <v/>
      </c>
      <c r="U187" s="1" t="str">
        <f>Spaces!U187</f>
        <v/>
      </c>
      <c r="V187" s="1" t="str">
        <f t="shared" si="1"/>
        <v/>
      </c>
      <c r="W187" s="5" t="str">
        <f t="shared" si="2"/>
        <v/>
      </c>
      <c r="X187" s="5" t="str">
        <f t="shared" si="3"/>
        <v/>
      </c>
      <c r="Y187" s="5" t="str">
        <f t="shared" si="4"/>
        <v/>
      </c>
      <c r="Z187" s="5" t="str">
        <f t="shared" si="5"/>
        <v/>
      </c>
    </row>
    <row r="188">
      <c r="A188" s="1" t="str">
        <f>Spaces!A188</f>
        <v/>
      </c>
      <c r="B188" s="1" t="str">
        <f>Spaces!B188</f>
        <v/>
      </c>
      <c r="C188" s="1" t="str">
        <f>Spaces!C188</f>
        <v/>
      </c>
      <c r="D188" s="1" t="str">
        <f>Spaces!D188</f>
        <v/>
      </c>
      <c r="E188" s="1" t="str">
        <f>Spaces!E188</f>
        <v/>
      </c>
      <c r="F188" s="1" t="str">
        <f>Spaces!F188</f>
        <v/>
      </c>
      <c r="G188" s="1" t="str">
        <f>Spaces!G188</f>
        <v/>
      </c>
      <c r="H188" s="1" t="str">
        <f>Spaces!H188</f>
        <v/>
      </c>
      <c r="I188" s="1" t="str">
        <f>Spaces!I188</f>
        <v/>
      </c>
      <c r="J188" s="1" t="str">
        <f>Spaces!J188</f>
        <v/>
      </c>
      <c r="K188" s="1" t="str">
        <f>Spaces!K188</f>
        <v/>
      </c>
      <c r="L188" s="1" t="str">
        <f>Spaces!L188</f>
        <v/>
      </c>
      <c r="M188" s="1" t="str">
        <f>Spaces!M188</f>
        <v/>
      </c>
      <c r="N188" s="1" t="str">
        <f>Spaces!N188</f>
        <v/>
      </c>
      <c r="O188" s="1" t="str">
        <f>Spaces!O188</f>
        <v/>
      </c>
      <c r="P188" s="1" t="str">
        <f>Spaces!P188</f>
        <v/>
      </c>
      <c r="Q188" s="1" t="str">
        <f>Spaces!Q188</f>
        <v/>
      </c>
      <c r="R188" s="1" t="str">
        <f>Spaces!R188</f>
        <v/>
      </c>
      <c r="S188" s="1" t="str">
        <f>Spaces!S188</f>
        <v/>
      </c>
      <c r="T188" s="1" t="str">
        <f>Spaces!T188</f>
        <v/>
      </c>
      <c r="U188" s="1" t="str">
        <f>Spaces!U188</f>
        <v/>
      </c>
      <c r="V188" s="1" t="str">
        <f t="shared" si="1"/>
        <v/>
      </c>
      <c r="W188" s="5" t="str">
        <f t="shared" si="2"/>
        <v/>
      </c>
      <c r="X188" s="5" t="str">
        <f t="shared" si="3"/>
        <v/>
      </c>
      <c r="Y188" s="5" t="str">
        <f t="shared" si="4"/>
        <v/>
      </c>
      <c r="Z188" s="5" t="str">
        <f t="shared" si="5"/>
        <v/>
      </c>
    </row>
    <row r="189">
      <c r="A189" s="1" t="str">
        <f>Spaces!A189</f>
        <v/>
      </c>
      <c r="B189" s="1" t="str">
        <f>Spaces!B189</f>
        <v/>
      </c>
      <c r="C189" s="1" t="str">
        <f>Spaces!C189</f>
        <v/>
      </c>
      <c r="D189" s="1" t="str">
        <f>Spaces!D189</f>
        <v/>
      </c>
      <c r="E189" s="1" t="str">
        <f>Spaces!E189</f>
        <v/>
      </c>
      <c r="F189" s="1" t="str">
        <f>Spaces!F189</f>
        <v/>
      </c>
      <c r="G189" s="1" t="str">
        <f>Spaces!G189</f>
        <v/>
      </c>
      <c r="H189" s="1" t="str">
        <f>Spaces!H189</f>
        <v/>
      </c>
      <c r="I189" s="1" t="str">
        <f>Spaces!I189</f>
        <v/>
      </c>
      <c r="J189" s="1" t="str">
        <f>Spaces!J189</f>
        <v/>
      </c>
      <c r="K189" s="1" t="str">
        <f>Spaces!K189</f>
        <v/>
      </c>
      <c r="L189" s="1" t="str">
        <f>Spaces!L189</f>
        <v/>
      </c>
      <c r="M189" s="1" t="str">
        <f>Spaces!M189</f>
        <v/>
      </c>
      <c r="N189" s="1" t="str">
        <f>Spaces!N189</f>
        <v/>
      </c>
      <c r="O189" s="1" t="str">
        <f>Spaces!O189</f>
        <v/>
      </c>
      <c r="P189" s="1" t="str">
        <f>Spaces!P189</f>
        <v/>
      </c>
      <c r="Q189" s="1" t="str">
        <f>Spaces!Q189</f>
        <v/>
      </c>
      <c r="R189" s="1" t="str">
        <f>Spaces!R189</f>
        <v/>
      </c>
      <c r="S189" s="1" t="str">
        <f>Spaces!S189</f>
        <v/>
      </c>
      <c r="T189" s="1" t="str">
        <f>Spaces!T189</f>
        <v/>
      </c>
      <c r="U189" s="1" t="str">
        <f>Spaces!U189</f>
        <v/>
      </c>
      <c r="V189" s="1" t="str">
        <f t="shared" si="1"/>
        <v/>
      </c>
      <c r="W189" s="5" t="str">
        <f t="shared" si="2"/>
        <v/>
      </c>
      <c r="X189" s="5" t="str">
        <f t="shared" si="3"/>
        <v/>
      </c>
      <c r="Y189" s="5" t="str">
        <f t="shared" si="4"/>
        <v/>
      </c>
      <c r="Z189" s="5" t="str">
        <f t="shared" si="5"/>
        <v/>
      </c>
    </row>
    <row r="190">
      <c r="A190" s="1" t="str">
        <f>Spaces!A190</f>
        <v/>
      </c>
      <c r="B190" s="1" t="str">
        <f>Spaces!B190</f>
        <v/>
      </c>
      <c r="C190" s="1" t="str">
        <f>Spaces!C190</f>
        <v/>
      </c>
      <c r="D190" s="1" t="str">
        <f>Spaces!D190</f>
        <v/>
      </c>
      <c r="E190" s="1" t="str">
        <f>Spaces!E190</f>
        <v/>
      </c>
      <c r="F190" s="1" t="str">
        <f>Spaces!F190</f>
        <v/>
      </c>
      <c r="G190" s="1" t="str">
        <f>Spaces!G190</f>
        <v/>
      </c>
      <c r="H190" s="1" t="str">
        <f>Spaces!H190</f>
        <v/>
      </c>
      <c r="I190" s="1" t="str">
        <f>Spaces!I190</f>
        <v/>
      </c>
      <c r="J190" s="1" t="str">
        <f>Spaces!J190</f>
        <v/>
      </c>
      <c r="K190" s="1" t="str">
        <f>Spaces!K190</f>
        <v/>
      </c>
      <c r="L190" s="1" t="str">
        <f>Spaces!L190</f>
        <v/>
      </c>
      <c r="M190" s="1" t="str">
        <f>Spaces!M190</f>
        <v/>
      </c>
      <c r="N190" s="1" t="str">
        <f>Spaces!N190</f>
        <v/>
      </c>
      <c r="O190" s="1" t="str">
        <f>Spaces!O190</f>
        <v/>
      </c>
      <c r="P190" s="1" t="str">
        <f>Spaces!P190</f>
        <v/>
      </c>
      <c r="Q190" s="1" t="str">
        <f>Spaces!Q190</f>
        <v/>
      </c>
      <c r="R190" s="1" t="str">
        <f>Spaces!R190</f>
        <v/>
      </c>
      <c r="S190" s="1" t="str">
        <f>Spaces!S190</f>
        <v/>
      </c>
      <c r="T190" s="1" t="str">
        <f>Spaces!T190</f>
        <v/>
      </c>
      <c r="U190" s="1" t="str">
        <f>Spaces!U190</f>
        <v/>
      </c>
      <c r="V190" s="1" t="str">
        <f t="shared" si="1"/>
        <v/>
      </c>
      <c r="W190" s="5" t="str">
        <f t="shared" si="2"/>
        <v/>
      </c>
      <c r="X190" s="5" t="str">
        <f t="shared" si="3"/>
        <v/>
      </c>
      <c r="Y190" s="5" t="str">
        <f t="shared" si="4"/>
        <v/>
      </c>
      <c r="Z190" s="5" t="str">
        <f t="shared" si="5"/>
        <v/>
      </c>
    </row>
    <row r="191">
      <c r="A191" s="1" t="str">
        <f>Spaces!A191</f>
        <v/>
      </c>
      <c r="B191" s="1" t="str">
        <f>Spaces!B191</f>
        <v/>
      </c>
      <c r="C191" s="1" t="str">
        <f>Spaces!C191</f>
        <v/>
      </c>
      <c r="D191" s="1" t="str">
        <f>Spaces!D191</f>
        <v/>
      </c>
      <c r="E191" s="1" t="str">
        <f>Spaces!E191</f>
        <v/>
      </c>
      <c r="F191" s="1" t="str">
        <f>Spaces!F191</f>
        <v/>
      </c>
      <c r="G191" s="1" t="str">
        <f>Spaces!G191</f>
        <v/>
      </c>
      <c r="H191" s="1" t="str">
        <f>Spaces!H191</f>
        <v/>
      </c>
      <c r="I191" s="1" t="str">
        <f>Spaces!I191</f>
        <v/>
      </c>
      <c r="J191" s="1" t="str">
        <f>Spaces!J191</f>
        <v/>
      </c>
      <c r="K191" s="1" t="str">
        <f>Spaces!K191</f>
        <v/>
      </c>
      <c r="L191" s="1" t="str">
        <f>Spaces!L191</f>
        <v/>
      </c>
      <c r="M191" s="1" t="str">
        <f>Spaces!M191</f>
        <v/>
      </c>
      <c r="N191" s="1" t="str">
        <f>Spaces!N191</f>
        <v/>
      </c>
      <c r="O191" s="1" t="str">
        <f>Spaces!O191</f>
        <v/>
      </c>
      <c r="P191" s="1" t="str">
        <f>Spaces!P191</f>
        <v/>
      </c>
      <c r="Q191" s="1" t="str">
        <f>Spaces!Q191</f>
        <v/>
      </c>
      <c r="R191" s="1" t="str">
        <f>Spaces!R191</f>
        <v/>
      </c>
      <c r="S191" s="1" t="str">
        <f>Spaces!S191</f>
        <v/>
      </c>
      <c r="T191" s="1" t="str">
        <f>Spaces!T191</f>
        <v/>
      </c>
      <c r="U191" s="1" t="str">
        <f>Spaces!U191</f>
        <v/>
      </c>
      <c r="V191" s="1" t="str">
        <f t="shared" si="1"/>
        <v/>
      </c>
      <c r="W191" s="5" t="str">
        <f t="shared" si="2"/>
        <v/>
      </c>
      <c r="X191" s="5" t="str">
        <f t="shared" si="3"/>
        <v/>
      </c>
      <c r="Y191" s="5" t="str">
        <f t="shared" si="4"/>
        <v/>
      </c>
      <c r="Z191" s="5" t="str">
        <f t="shared" si="5"/>
        <v/>
      </c>
    </row>
    <row r="192">
      <c r="A192" s="1" t="str">
        <f>Spaces!A192</f>
        <v/>
      </c>
      <c r="B192" s="1" t="str">
        <f>Spaces!B192</f>
        <v/>
      </c>
      <c r="C192" s="1" t="str">
        <f>Spaces!C192</f>
        <v/>
      </c>
      <c r="D192" s="1" t="str">
        <f>Spaces!D192</f>
        <v/>
      </c>
      <c r="E192" s="1" t="str">
        <f>Spaces!E192</f>
        <v/>
      </c>
      <c r="F192" s="1" t="str">
        <f>Spaces!F192</f>
        <v/>
      </c>
      <c r="G192" s="1" t="str">
        <f>Spaces!G192</f>
        <v/>
      </c>
      <c r="H192" s="1" t="str">
        <f>Spaces!H192</f>
        <v/>
      </c>
      <c r="I192" s="1" t="str">
        <f>Spaces!I192</f>
        <v/>
      </c>
      <c r="J192" s="1" t="str">
        <f>Spaces!J192</f>
        <v/>
      </c>
      <c r="K192" s="1" t="str">
        <f>Spaces!K192</f>
        <v/>
      </c>
      <c r="L192" s="1" t="str">
        <f>Spaces!L192</f>
        <v/>
      </c>
      <c r="M192" s="1" t="str">
        <f>Spaces!M192</f>
        <v/>
      </c>
      <c r="N192" s="1" t="str">
        <f>Spaces!N192</f>
        <v/>
      </c>
      <c r="O192" s="1" t="str">
        <f>Spaces!O192</f>
        <v/>
      </c>
      <c r="P192" s="1" t="str">
        <f>Spaces!P192</f>
        <v/>
      </c>
      <c r="Q192" s="1" t="str">
        <f>Spaces!Q192</f>
        <v/>
      </c>
      <c r="R192" s="1" t="str">
        <f>Spaces!R192</f>
        <v/>
      </c>
      <c r="S192" s="1" t="str">
        <f>Spaces!S192</f>
        <v/>
      </c>
      <c r="T192" s="1" t="str">
        <f>Spaces!T192</f>
        <v/>
      </c>
      <c r="U192" s="1" t="str">
        <f>Spaces!U192</f>
        <v/>
      </c>
      <c r="V192" s="1" t="str">
        <f t="shared" si="1"/>
        <v/>
      </c>
      <c r="W192" s="5" t="str">
        <f t="shared" si="2"/>
        <v/>
      </c>
      <c r="X192" s="5" t="str">
        <f t="shared" si="3"/>
        <v/>
      </c>
      <c r="Y192" s="5" t="str">
        <f t="shared" si="4"/>
        <v/>
      </c>
      <c r="Z192" s="5" t="str">
        <f t="shared" si="5"/>
        <v/>
      </c>
    </row>
    <row r="193">
      <c r="A193" s="1" t="str">
        <f>Spaces!A193</f>
        <v/>
      </c>
      <c r="B193" s="1" t="str">
        <f>Spaces!B193</f>
        <v/>
      </c>
      <c r="C193" s="1" t="str">
        <f>Spaces!C193</f>
        <v/>
      </c>
      <c r="D193" s="1" t="str">
        <f>Spaces!D193</f>
        <v/>
      </c>
      <c r="E193" s="1" t="str">
        <f>Spaces!E193</f>
        <v/>
      </c>
      <c r="F193" s="1" t="str">
        <f>Spaces!F193</f>
        <v/>
      </c>
      <c r="G193" s="1" t="str">
        <f>Spaces!G193</f>
        <v/>
      </c>
      <c r="H193" s="1" t="str">
        <f>Spaces!H193</f>
        <v/>
      </c>
      <c r="I193" s="1" t="str">
        <f>Spaces!I193</f>
        <v/>
      </c>
      <c r="J193" s="1" t="str">
        <f>Spaces!J193</f>
        <v/>
      </c>
      <c r="K193" s="1" t="str">
        <f>Spaces!K193</f>
        <v/>
      </c>
      <c r="L193" s="1" t="str">
        <f>Spaces!L193</f>
        <v/>
      </c>
      <c r="M193" s="1" t="str">
        <f>Spaces!M193</f>
        <v/>
      </c>
      <c r="N193" s="1" t="str">
        <f>Spaces!N193</f>
        <v/>
      </c>
      <c r="O193" s="1" t="str">
        <f>Spaces!O193</f>
        <v/>
      </c>
      <c r="P193" s="1" t="str">
        <f>Spaces!P193</f>
        <v/>
      </c>
      <c r="Q193" s="1" t="str">
        <f>Spaces!Q193</f>
        <v/>
      </c>
      <c r="R193" s="1" t="str">
        <f>Spaces!R193</f>
        <v/>
      </c>
      <c r="S193" s="1" t="str">
        <f>Spaces!S193</f>
        <v/>
      </c>
      <c r="T193" s="1" t="str">
        <f>Spaces!T193</f>
        <v/>
      </c>
      <c r="U193" s="1" t="str">
        <f>Spaces!U193</f>
        <v/>
      </c>
      <c r="V193" s="1" t="str">
        <f t="shared" si="1"/>
        <v/>
      </c>
      <c r="W193" s="5" t="str">
        <f t="shared" si="2"/>
        <v/>
      </c>
      <c r="X193" s="5" t="str">
        <f t="shared" si="3"/>
        <v/>
      </c>
      <c r="Y193" s="5" t="str">
        <f t="shared" si="4"/>
        <v/>
      </c>
      <c r="Z193" s="5" t="str">
        <f t="shared" si="5"/>
        <v/>
      </c>
    </row>
    <row r="194">
      <c r="A194" s="1" t="str">
        <f>Spaces!A194</f>
        <v/>
      </c>
      <c r="B194" s="1" t="str">
        <f>Spaces!B194</f>
        <v/>
      </c>
      <c r="C194" s="1" t="str">
        <f>Spaces!C194</f>
        <v/>
      </c>
      <c r="D194" s="1" t="str">
        <f>Spaces!D194</f>
        <v/>
      </c>
      <c r="E194" s="1" t="str">
        <f>Spaces!E194</f>
        <v/>
      </c>
      <c r="F194" s="1" t="str">
        <f>Spaces!F194</f>
        <v/>
      </c>
      <c r="G194" s="1" t="str">
        <f>Spaces!G194</f>
        <v/>
      </c>
      <c r="H194" s="1" t="str">
        <f>Spaces!H194</f>
        <v/>
      </c>
      <c r="I194" s="1" t="str">
        <f>Spaces!I194</f>
        <v/>
      </c>
      <c r="J194" s="1" t="str">
        <f>Spaces!J194</f>
        <v/>
      </c>
      <c r="K194" s="1" t="str">
        <f>Spaces!K194</f>
        <v/>
      </c>
      <c r="L194" s="1" t="str">
        <f>Spaces!L194</f>
        <v/>
      </c>
      <c r="M194" s="1" t="str">
        <f>Spaces!M194</f>
        <v/>
      </c>
      <c r="N194" s="1" t="str">
        <f>Spaces!N194</f>
        <v/>
      </c>
      <c r="O194" s="1" t="str">
        <f>Spaces!O194</f>
        <v/>
      </c>
      <c r="P194" s="1" t="str">
        <f>Spaces!P194</f>
        <v/>
      </c>
      <c r="Q194" s="1" t="str">
        <f>Spaces!Q194</f>
        <v/>
      </c>
      <c r="R194" s="1" t="str">
        <f>Spaces!R194</f>
        <v/>
      </c>
      <c r="S194" s="1" t="str">
        <f>Spaces!S194</f>
        <v/>
      </c>
      <c r="T194" s="1" t="str">
        <f>Spaces!T194</f>
        <v/>
      </c>
      <c r="U194" s="1" t="str">
        <f>Spaces!U194</f>
        <v/>
      </c>
      <c r="V194" s="1" t="str">
        <f t="shared" si="1"/>
        <v/>
      </c>
      <c r="W194" s="5" t="str">
        <f t="shared" si="2"/>
        <v/>
      </c>
      <c r="X194" s="5" t="str">
        <f t="shared" si="3"/>
        <v/>
      </c>
      <c r="Y194" s="5" t="str">
        <f t="shared" si="4"/>
        <v/>
      </c>
      <c r="Z194" s="5" t="str">
        <f t="shared" si="5"/>
        <v/>
      </c>
    </row>
    <row r="195">
      <c r="A195" s="1" t="str">
        <f>Spaces!A195</f>
        <v/>
      </c>
      <c r="B195" s="1" t="str">
        <f>Spaces!B195</f>
        <v/>
      </c>
      <c r="C195" s="1" t="str">
        <f>Spaces!C195</f>
        <v/>
      </c>
      <c r="D195" s="1" t="str">
        <f>Spaces!D195</f>
        <v/>
      </c>
      <c r="E195" s="1" t="str">
        <f>Spaces!E195</f>
        <v/>
      </c>
      <c r="F195" s="1" t="str">
        <f>Spaces!F195</f>
        <v/>
      </c>
      <c r="G195" s="1" t="str">
        <f>Spaces!G195</f>
        <v/>
      </c>
      <c r="H195" s="1" t="str">
        <f>Spaces!H195</f>
        <v/>
      </c>
      <c r="I195" s="1" t="str">
        <f>Spaces!I195</f>
        <v/>
      </c>
      <c r="J195" s="1" t="str">
        <f>Spaces!J195</f>
        <v/>
      </c>
      <c r="K195" s="1" t="str">
        <f>Spaces!K195</f>
        <v/>
      </c>
      <c r="L195" s="1" t="str">
        <f>Spaces!L195</f>
        <v/>
      </c>
      <c r="M195" s="1" t="str">
        <f>Spaces!M195</f>
        <v/>
      </c>
      <c r="N195" s="1" t="str">
        <f>Spaces!N195</f>
        <v/>
      </c>
      <c r="O195" s="1" t="str">
        <f>Spaces!O195</f>
        <v/>
      </c>
      <c r="P195" s="1" t="str">
        <f>Spaces!P195</f>
        <v/>
      </c>
      <c r="Q195" s="1" t="str">
        <f>Spaces!Q195</f>
        <v/>
      </c>
      <c r="R195" s="1" t="str">
        <f>Spaces!R195</f>
        <v/>
      </c>
      <c r="S195" s="1" t="str">
        <f>Spaces!S195</f>
        <v/>
      </c>
      <c r="T195" s="1" t="str">
        <f>Spaces!T195</f>
        <v/>
      </c>
      <c r="U195" s="1" t="str">
        <f>Spaces!U195</f>
        <v/>
      </c>
      <c r="V195" s="1" t="str">
        <f t="shared" si="1"/>
        <v/>
      </c>
      <c r="W195" s="5" t="str">
        <f t="shared" si="2"/>
        <v/>
      </c>
      <c r="X195" s="5" t="str">
        <f t="shared" si="3"/>
        <v/>
      </c>
      <c r="Y195" s="5" t="str">
        <f t="shared" si="4"/>
        <v/>
      </c>
      <c r="Z195" s="5" t="str">
        <f t="shared" si="5"/>
        <v/>
      </c>
    </row>
    <row r="196">
      <c r="A196" s="1" t="str">
        <f>Spaces!A196</f>
        <v/>
      </c>
      <c r="B196" s="1" t="str">
        <f>Spaces!B196</f>
        <v/>
      </c>
      <c r="C196" s="1" t="str">
        <f>Spaces!C196</f>
        <v/>
      </c>
      <c r="D196" s="1" t="str">
        <f>Spaces!D196</f>
        <v/>
      </c>
      <c r="E196" s="1" t="str">
        <f>Spaces!E196</f>
        <v/>
      </c>
      <c r="F196" s="1" t="str">
        <f>Spaces!F196</f>
        <v/>
      </c>
      <c r="G196" s="1" t="str">
        <f>Spaces!G196</f>
        <v/>
      </c>
      <c r="H196" s="1" t="str">
        <f>Spaces!H196</f>
        <v/>
      </c>
      <c r="I196" s="1" t="str">
        <f>Spaces!I196</f>
        <v/>
      </c>
      <c r="J196" s="1" t="str">
        <f>Spaces!J196</f>
        <v/>
      </c>
      <c r="K196" s="1" t="str">
        <f>Spaces!K196</f>
        <v/>
      </c>
      <c r="L196" s="1" t="str">
        <f>Spaces!L196</f>
        <v/>
      </c>
      <c r="M196" s="1" t="str">
        <f>Spaces!M196</f>
        <v/>
      </c>
      <c r="N196" s="1" t="str">
        <f>Spaces!N196</f>
        <v/>
      </c>
      <c r="O196" s="1" t="str">
        <f>Spaces!O196</f>
        <v/>
      </c>
      <c r="P196" s="1" t="str">
        <f>Spaces!P196</f>
        <v/>
      </c>
      <c r="Q196" s="1" t="str">
        <f>Spaces!Q196</f>
        <v/>
      </c>
      <c r="R196" s="1" t="str">
        <f>Spaces!R196</f>
        <v/>
      </c>
      <c r="S196" s="1" t="str">
        <f>Spaces!S196</f>
        <v/>
      </c>
      <c r="T196" s="1" t="str">
        <f>Spaces!T196</f>
        <v/>
      </c>
      <c r="U196" s="1" t="str">
        <f>Spaces!U196</f>
        <v/>
      </c>
      <c r="V196" s="1" t="str">
        <f t="shared" si="1"/>
        <v/>
      </c>
      <c r="W196" s="5" t="str">
        <f t="shared" si="2"/>
        <v/>
      </c>
      <c r="X196" s="5" t="str">
        <f t="shared" si="3"/>
        <v/>
      </c>
      <c r="Y196" s="5" t="str">
        <f t="shared" si="4"/>
        <v/>
      </c>
      <c r="Z196" s="5" t="str">
        <f t="shared" si="5"/>
        <v/>
      </c>
    </row>
    <row r="197">
      <c r="A197" s="1" t="str">
        <f>Spaces!A197</f>
        <v/>
      </c>
      <c r="B197" s="1" t="str">
        <f>Spaces!B197</f>
        <v/>
      </c>
      <c r="C197" s="1" t="str">
        <f>Spaces!C197</f>
        <v/>
      </c>
      <c r="D197" s="1" t="str">
        <f>Spaces!D197</f>
        <v/>
      </c>
      <c r="E197" s="1" t="str">
        <f>Spaces!E197</f>
        <v/>
      </c>
      <c r="F197" s="1" t="str">
        <f>Spaces!F197</f>
        <v/>
      </c>
      <c r="G197" s="1" t="str">
        <f>Spaces!G197</f>
        <v/>
      </c>
      <c r="H197" s="1" t="str">
        <f>Spaces!H197</f>
        <v/>
      </c>
      <c r="I197" s="1" t="str">
        <f>Spaces!I197</f>
        <v/>
      </c>
      <c r="J197" s="1" t="str">
        <f>Spaces!J197</f>
        <v/>
      </c>
      <c r="K197" s="1" t="str">
        <f>Spaces!K197</f>
        <v/>
      </c>
      <c r="L197" s="1" t="str">
        <f>Spaces!L197</f>
        <v/>
      </c>
      <c r="M197" s="1" t="str">
        <f>Spaces!M197</f>
        <v/>
      </c>
      <c r="N197" s="1" t="str">
        <f>Spaces!N197</f>
        <v/>
      </c>
      <c r="O197" s="1" t="str">
        <f>Spaces!O197</f>
        <v/>
      </c>
      <c r="P197" s="1" t="str">
        <f>Spaces!P197</f>
        <v/>
      </c>
      <c r="Q197" s="1" t="str">
        <f>Spaces!Q197</f>
        <v/>
      </c>
      <c r="R197" s="1" t="str">
        <f>Spaces!R197</f>
        <v/>
      </c>
      <c r="S197" s="1" t="str">
        <f>Spaces!S197</f>
        <v/>
      </c>
      <c r="T197" s="1" t="str">
        <f>Spaces!T197</f>
        <v/>
      </c>
      <c r="U197" s="1" t="str">
        <f>Spaces!U197</f>
        <v/>
      </c>
      <c r="V197" s="1" t="str">
        <f t="shared" si="1"/>
        <v/>
      </c>
      <c r="W197" s="5" t="str">
        <f t="shared" si="2"/>
        <v/>
      </c>
      <c r="X197" s="5" t="str">
        <f t="shared" si="3"/>
        <v/>
      </c>
      <c r="Y197" s="5" t="str">
        <f t="shared" si="4"/>
        <v/>
      </c>
      <c r="Z197" s="5" t="str">
        <f t="shared" si="5"/>
        <v/>
      </c>
    </row>
    <row r="198">
      <c r="A198" s="1" t="str">
        <f>Spaces!A198</f>
        <v/>
      </c>
      <c r="B198" s="1" t="str">
        <f>Spaces!B198</f>
        <v/>
      </c>
      <c r="C198" s="1" t="str">
        <f>Spaces!C198</f>
        <v/>
      </c>
      <c r="D198" s="1" t="str">
        <f>Spaces!D198</f>
        <v/>
      </c>
      <c r="E198" s="1" t="str">
        <f>Spaces!E198</f>
        <v/>
      </c>
      <c r="F198" s="1" t="str">
        <f>Spaces!F198</f>
        <v/>
      </c>
      <c r="G198" s="1" t="str">
        <f>Spaces!G198</f>
        <v/>
      </c>
      <c r="H198" s="1" t="str">
        <f>Spaces!H198</f>
        <v/>
      </c>
      <c r="I198" s="1" t="str">
        <f>Spaces!I198</f>
        <v/>
      </c>
      <c r="J198" s="1" t="str">
        <f>Spaces!J198</f>
        <v/>
      </c>
      <c r="K198" s="1" t="str">
        <f>Spaces!K198</f>
        <v/>
      </c>
      <c r="L198" s="1" t="str">
        <f>Spaces!L198</f>
        <v/>
      </c>
      <c r="M198" s="1" t="str">
        <f>Spaces!M198</f>
        <v/>
      </c>
      <c r="N198" s="1" t="str">
        <f>Spaces!N198</f>
        <v/>
      </c>
      <c r="O198" s="1" t="str">
        <f>Spaces!O198</f>
        <v/>
      </c>
      <c r="P198" s="1" t="str">
        <f>Spaces!P198</f>
        <v/>
      </c>
      <c r="Q198" s="1" t="str">
        <f>Spaces!Q198</f>
        <v/>
      </c>
      <c r="R198" s="1" t="str">
        <f>Spaces!R198</f>
        <v/>
      </c>
      <c r="S198" s="1" t="str">
        <f>Spaces!S198</f>
        <v/>
      </c>
      <c r="T198" s="1" t="str">
        <f>Spaces!T198</f>
        <v/>
      </c>
      <c r="U198" s="1" t="str">
        <f>Spaces!U198</f>
        <v/>
      </c>
      <c r="V198" s="1" t="str">
        <f t="shared" si="1"/>
        <v/>
      </c>
      <c r="W198" s="5" t="str">
        <f t="shared" si="2"/>
        <v/>
      </c>
      <c r="X198" s="5" t="str">
        <f t="shared" si="3"/>
        <v/>
      </c>
      <c r="Y198" s="5" t="str">
        <f t="shared" si="4"/>
        <v/>
      </c>
      <c r="Z198" s="5" t="str">
        <f t="shared" si="5"/>
        <v/>
      </c>
    </row>
    <row r="199">
      <c r="A199" s="1" t="str">
        <f>Spaces!A199</f>
        <v/>
      </c>
      <c r="B199" s="1" t="str">
        <f>Spaces!B199</f>
        <v/>
      </c>
      <c r="C199" s="1" t="str">
        <f>Spaces!C199</f>
        <v/>
      </c>
      <c r="D199" s="1" t="str">
        <f>Spaces!D199</f>
        <v/>
      </c>
      <c r="E199" s="1" t="str">
        <f>Spaces!E199</f>
        <v/>
      </c>
      <c r="F199" s="1" t="str">
        <f>Spaces!F199</f>
        <v/>
      </c>
      <c r="G199" s="1" t="str">
        <f>Spaces!G199</f>
        <v/>
      </c>
      <c r="H199" s="1" t="str">
        <f>Spaces!H199</f>
        <v/>
      </c>
      <c r="I199" s="1" t="str">
        <f>Spaces!I199</f>
        <v/>
      </c>
      <c r="J199" s="1" t="str">
        <f>Spaces!J199</f>
        <v/>
      </c>
      <c r="K199" s="1" t="str">
        <f>Spaces!K199</f>
        <v/>
      </c>
      <c r="L199" s="1" t="str">
        <f>Spaces!L199</f>
        <v/>
      </c>
      <c r="M199" s="1" t="str">
        <f>Spaces!M199</f>
        <v/>
      </c>
      <c r="N199" s="1" t="str">
        <f>Spaces!N199</f>
        <v/>
      </c>
      <c r="O199" s="1" t="str">
        <f>Spaces!O199</f>
        <v/>
      </c>
      <c r="P199" s="1" t="str">
        <f>Spaces!P199</f>
        <v/>
      </c>
      <c r="Q199" s="1" t="str">
        <f>Spaces!Q199</f>
        <v/>
      </c>
      <c r="R199" s="1" t="str">
        <f>Spaces!R199</f>
        <v/>
      </c>
      <c r="S199" s="1" t="str">
        <f>Spaces!S199</f>
        <v/>
      </c>
      <c r="T199" s="1" t="str">
        <f>Spaces!T199</f>
        <v/>
      </c>
      <c r="U199" s="1" t="str">
        <f>Spaces!U199</f>
        <v/>
      </c>
      <c r="V199" s="1" t="str">
        <f t="shared" si="1"/>
        <v/>
      </c>
      <c r="W199" s="5" t="str">
        <f t="shared" si="2"/>
        <v/>
      </c>
      <c r="X199" s="5" t="str">
        <f t="shared" si="3"/>
        <v/>
      </c>
      <c r="Y199" s="5" t="str">
        <f t="shared" si="4"/>
        <v/>
      </c>
      <c r="Z199" s="5" t="str">
        <f t="shared" si="5"/>
        <v/>
      </c>
    </row>
    <row r="200">
      <c r="A200" s="1" t="str">
        <f>Spaces!A200</f>
        <v/>
      </c>
      <c r="B200" s="1" t="str">
        <f>Spaces!B200</f>
        <v/>
      </c>
      <c r="C200" s="1" t="str">
        <f>Spaces!C200</f>
        <v/>
      </c>
      <c r="D200" s="1" t="str">
        <f>Spaces!D200</f>
        <v/>
      </c>
      <c r="E200" s="1" t="str">
        <f>Spaces!E200</f>
        <v/>
      </c>
      <c r="F200" s="1" t="str">
        <f>Spaces!F200</f>
        <v/>
      </c>
      <c r="G200" s="1" t="str">
        <f>Spaces!G200</f>
        <v/>
      </c>
      <c r="H200" s="1" t="str">
        <f>Spaces!H200</f>
        <v/>
      </c>
      <c r="I200" s="1" t="str">
        <f>Spaces!I200</f>
        <v/>
      </c>
      <c r="J200" s="1" t="str">
        <f>Spaces!J200</f>
        <v/>
      </c>
      <c r="K200" s="1" t="str">
        <f>Spaces!K200</f>
        <v/>
      </c>
      <c r="L200" s="1" t="str">
        <f>Spaces!L200</f>
        <v/>
      </c>
      <c r="M200" s="1" t="str">
        <f>Spaces!M200</f>
        <v/>
      </c>
      <c r="N200" s="1" t="str">
        <f>Spaces!N200</f>
        <v/>
      </c>
      <c r="O200" s="1" t="str">
        <f>Spaces!O200</f>
        <v/>
      </c>
      <c r="P200" s="1" t="str">
        <f>Spaces!P200</f>
        <v/>
      </c>
      <c r="Q200" s="1" t="str">
        <f>Spaces!Q200</f>
        <v/>
      </c>
      <c r="R200" s="1" t="str">
        <f>Spaces!R200</f>
        <v/>
      </c>
      <c r="S200" s="1" t="str">
        <f>Spaces!S200</f>
        <v/>
      </c>
      <c r="T200" s="1" t="str">
        <f>Spaces!T200</f>
        <v/>
      </c>
      <c r="U200" s="1" t="str">
        <f>Spaces!U200</f>
        <v/>
      </c>
      <c r="V200" s="1" t="str">
        <f t="shared" si="1"/>
        <v/>
      </c>
      <c r="W200" s="5" t="str">
        <f t="shared" si="2"/>
        <v/>
      </c>
      <c r="X200" s="5" t="str">
        <f t="shared" si="3"/>
        <v/>
      </c>
      <c r="Y200" s="5" t="str">
        <f t="shared" si="4"/>
        <v/>
      </c>
      <c r="Z200" s="5" t="str">
        <f t="shared" si="5"/>
        <v/>
      </c>
    </row>
    <row r="201">
      <c r="A201" s="1" t="str">
        <f>Spaces!A201</f>
        <v/>
      </c>
      <c r="B201" s="1" t="str">
        <f>Spaces!B201</f>
        <v/>
      </c>
      <c r="C201" s="1" t="str">
        <f>Spaces!C201</f>
        <v/>
      </c>
      <c r="D201" s="1" t="str">
        <f>Spaces!D201</f>
        <v/>
      </c>
      <c r="E201" s="1" t="str">
        <f>Spaces!E201</f>
        <v/>
      </c>
      <c r="F201" s="1" t="str">
        <f>Spaces!F201</f>
        <v/>
      </c>
      <c r="G201" s="1" t="str">
        <f>Spaces!G201</f>
        <v/>
      </c>
      <c r="H201" s="1" t="str">
        <f>Spaces!H201</f>
        <v/>
      </c>
      <c r="I201" s="1" t="str">
        <f>Spaces!I201</f>
        <v/>
      </c>
      <c r="J201" s="1" t="str">
        <f>Spaces!J201</f>
        <v/>
      </c>
      <c r="K201" s="1" t="str">
        <f>Spaces!K201</f>
        <v/>
      </c>
      <c r="L201" s="1" t="str">
        <f>Spaces!L201</f>
        <v/>
      </c>
      <c r="M201" s="1" t="str">
        <f>Spaces!M201</f>
        <v/>
      </c>
      <c r="N201" s="1" t="str">
        <f>Spaces!N201</f>
        <v/>
      </c>
      <c r="O201" s="1" t="str">
        <f>Spaces!O201</f>
        <v/>
      </c>
      <c r="P201" s="1" t="str">
        <f>Spaces!P201</f>
        <v/>
      </c>
      <c r="Q201" s="1" t="str">
        <f>Spaces!Q201</f>
        <v/>
      </c>
      <c r="R201" s="1" t="str">
        <f>Spaces!R201</f>
        <v/>
      </c>
      <c r="S201" s="1" t="str">
        <f>Spaces!S201</f>
        <v/>
      </c>
      <c r="T201" s="1" t="str">
        <f>Spaces!T201</f>
        <v/>
      </c>
      <c r="U201" s="1" t="str">
        <f>Spaces!U201</f>
        <v/>
      </c>
      <c r="V201" s="1" t="str">
        <f t="shared" si="1"/>
        <v/>
      </c>
      <c r="W201" s="5" t="str">
        <f t="shared" si="2"/>
        <v/>
      </c>
      <c r="X201" s="5" t="str">
        <f t="shared" si="3"/>
        <v/>
      </c>
      <c r="Y201" s="5" t="str">
        <f t="shared" si="4"/>
        <v/>
      </c>
      <c r="Z201" s="5" t="str">
        <f t="shared" si="5"/>
        <v/>
      </c>
    </row>
    <row r="202">
      <c r="A202" s="1" t="str">
        <f>Spaces!A202</f>
        <v/>
      </c>
      <c r="B202" s="1" t="str">
        <f>Spaces!B202</f>
        <v/>
      </c>
      <c r="C202" s="1" t="str">
        <f>Spaces!C202</f>
        <v/>
      </c>
      <c r="D202" s="1" t="str">
        <f>Spaces!D202</f>
        <v/>
      </c>
      <c r="E202" s="1" t="str">
        <f>Spaces!E202</f>
        <v/>
      </c>
      <c r="F202" s="1" t="str">
        <f>Spaces!F202</f>
        <v/>
      </c>
      <c r="G202" s="1" t="str">
        <f>Spaces!G202</f>
        <v/>
      </c>
      <c r="H202" s="1" t="str">
        <f>Spaces!H202</f>
        <v/>
      </c>
      <c r="I202" s="1" t="str">
        <f>Spaces!I202</f>
        <v/>
      </c>
      <c r="J202" s="1" t="str">
        <f>Spaces!J202</f>
        <v/>
      </c>
      <c r="K202" s="1" t="str">
        <f>Spaces!K202</f>
        <v/>
      </c>
      <c r="L202" s="1" t="str">
        <f>Spaces!L202</f>
        <v/>
      </c>
      <c r="M202" s="1" t="str">
        <f>Spaces!M202</f>
        <v/>
      </c>
      <c r="N202" s="1" t="str">
        <f>Spaces!N202</f>
        <v/>
      </c>
      <c r="O202" s="1" t="str">
        <f>Spaces!O202</f>
        <v/>
      </c>
      <c r="P202" s="1" t="str">
        <f>Spaces!P202</f>
        <v/>
      </c>
      <c r="Q202" s="1" t="str">
        <f>Spaces!Q202</f>
        <v/>
      </c>
      <c r="R202" s="1" t="str">
        <f>Spaces!R202</f>
        <v/>
      </c>
      <c r="S202" s="1" t="str">
        <f>Spaces!S202</f>
        <v/>
      </c>
      <c r="T202" s="1" t="str">
        <f>Spaces!T202</f>
        <v/>
      </c>
      <c r="U202" s="1" t="str">
        <f>Spaces!U202</f>
        <v/>
      </c>
      <c r="V202" s="1" t="str">
        <f t="shared" si="1"/>
        <v/>
      </c>
      <c r="W202" s="5" t="str">
        <f t="shared" si="2"/>
        <v/>
      </c>
      <c r="X202" s="5" t="str">
        <f t="shared" si="3"/>
        <v/>
      </c>
      <c r="Y202" s="5" t="str">
        <f t="shared" si="4"/>
        <v/>
      </c>
      <c r="Z202" s="5" t="str">
        <f t="shared" si="5"/>
        <v/>
      </c>
    </row>
    <row r="203">
      <c r="A203" s="1" t="str">
        <f>Spaces!A203</f>
        <v/>
      </c>
      <c r="B203" s="1" t="str">
        <f>Spaces!B203</f>
        <v/>
      </c>
      <c r="C203" s="1" t="str">
        <f>Spaces!C203</f>
        <v/>
      </c>
      <c r="D203" s="1" t="str">
        <f>Spaces!D203</f>
        <v/>
      </c>
      <c r="E203" s="1" t="str">
        <f>Spaces!E203</f>
        <v/>
      </c>
      <c r="F203" s="1" t="str">
        <f>Spaces!F203</f>
        <v/>
      </c>
      <c r="G203" s="1" t="str">
        <f>Spaces!G203</f>
        <v/>
      </c>
      <c r="H203" s="1" t="str">
        <f>Spaces!H203</f>
        <v/>
      </c>
      <c r="I203" s="1" t="str">
        <f>Spaces!I203</f>
        <v/>
      </c>
      <c r="J203" s="1" t="str">
        <f>Spaces!J203</f>
        <v/>
      </c>
      <c r="K203" s="1" t="str">
        <f>Spaces!K203</f>
        <v/>
      </c>
      <c r="L203" s="1" t="str">
        <f>Spaces!L203</f>
        <v/>
      </c>
      <c r="M203" s="1" t="str">
        <f>Spaces!M203</f>
        <v/>
      </c>
      <c r="N203" s="1" t="str">
        <f>Spaces!N203</f>
        <v/>
      </c>
      <c r="O203" s="1" t="str">
        <f>Spaces!O203</f>
        <v/>
      </c>
      <c r="P203" s="1" t="str">
        <f>Spaces!P203</f>
        <v/>
      </c>
      <c r="Q203" s="1" t="str">
        <f>Spaces!Q203</f>
        <v/>
      </c>
      <c r="R203" s="1" t="str">
        <f>Spaces!R203</f>
        <v/>
      </c>
      <c r="S203" s="1" t="str">
        <f>Spaces!S203</f>
        <v/>
      </c>
      <c r="T203" s="1" t="str">
        <f>Spaces!T203</f>
        <v/>
      </c>
      <c r="U203" s="1" t="str">
        <f>Spaces!U203</f>
        <v/>
      </c>
      <c r="V203" s="1" t="str">
        <f t="shared" si="1"/>
        <v/>
      </c>
      <c r="W203" s="5" t="str">
        <f t="shared" si="2"/>
        <v/>
      </c>
      <c r="X203" s="5" t="str">
        <f t="shared" si="3"/>
        <v/>
      </c>
      <c r="Y203" s="5" t="str">
        <f t="shared" si="4"/>
        <v/>
      </c>
      <c r="Z203" s="5" t="str">
        <f t="shared" si="5"/>
        <v/>
      </c>
    </row>
    <row r="204">
      <c r="A204" s="1" t="str">
        <f>Spaces!A204</f>
        <v/>
      </c>
      <c r="B204" s="1" t="str">
        <f>Spaces!B204</f>
        <v/>
      </c>
      <c r="C204" s="1" t="str">
        <f>Spaces!C204</f>
        <v/>
      </c>
      <c r="D204" s="1" t="str">
        <f>Spaces!D204</f>
        <v/>
      </c>
      <c r="E204" s="1" t="str">
        <f>Spaces!E204</f>
        <v/>
      </c>
      <c r="F204" s="1" t="str">
        <f>Spaces!F204</f>
        <v/>
      </c>
      <c r="G204" s="1" t="str">
        <f>Spaces!G204</f>
        <v/>
      </c>
      <c r="H204" s="1" t="str">
        <f>Spaces!H204</f>
        <v/>
      </c>
      <c r="I204" s="1" t="str">
        <f>Spaces!I204</f>
        <v/>
      </c>
      <c r="J204" s="1" t="str">
        <f>Spaces!J204</f>
        <v/>
      </c>
      <c r="K204" s="1" t="str">
        <f>Spaces!K204</f>
        <v/>
      </c>
      <c r="L204" s="1" t="str">
        <f>Spaces!L204</f>
        <v/>
      </c>
      <c r="M204" s="1" t="str">
        <f>Spaces!M204</f>
        <v/>
      </c>
      <c r="N204" s="1" t="str">
        <f>Spaces!N204</f>
        <v/>
      </c>
      <c r="O204" s="1" t="str">
        <f>Spaces!O204</f>
        <v/>
      </c>
      <c r="P204" s="1" t="str">
        <f>Spaces!P204</f>
        <v/>
      </c>
      <c r="Q204" s="1" t="str">
        <f>Spaces!Q204</f>
        <v/>
      </c>
      <c r="R204" s="1" t="str">
        <f>Spaces!R204</f>
        <v/>
      </c>
      <c r="S204" s="1" t="str">
        <f>Spaces!S204</f>
        <v/>
      </c>
      <c r="T204" s="1" t="str">
        <f>Spaces!T204</f>
        <v/>
      </c>
      <c r="U204" s="1" t="str">
        <f>Spaces!U204</f>
        <v/>
      </c>
      <c r="V204" s="1" t="str">
        <f t="shared" si="1"/>
        <v/>
      </c>
      <c r="W204" s="5" t="str">
        <f t="shared" si="2"/>
        <v/>
      </c>
      <c r="X204" s="5" t="str">
        <f t="shared" si="3"/>
        <v/>
      </c>
      <c r="Y204" s="5" t="str">
        <f t="shared" si="4"/>
        <v/>
      </c>
      <c r="Z204" s="5" t="str">
        <f t="shared" si="5"/>
        <v/>
      </c>
    </row>
    <row r="205">
      <c r="A205" s="1" t="str">
        <f>Spaces!A205</f>
        <v/>
      </c>
      <c r="B205" s="1" t="str">
        <f>Spaces!B205</f>
        <v/>
      </c>
      <c r="C205" s="1" t="str">
        <f>Spaces!C205</f>
        <v/>
      </c>
      <c r="D205" s="1" t="str">
        <f>Spaces!D205</f>
        <v/>
      </c>
      <c r="E205" s="1" t="str">
        <f>Spaces!E205</f>
        <v/>
      </c>
      <c r="F205" s="1" t="str">
        <f>Spaces!F205</f>
        <v/>
      </c>
      <c r="G205" s="1" t="str">
        <f>Spaces!G205</f>
        <v/>
      </c>
      <c r="H205" s="1" t="str">
        <f>Spaces!H205</f>
        <v/>
      </c>
      <c r="I205" s="1" t="str">
        <f>Spaces!I205</f>
        <v/>
      </c>
      <c r="J205" s="1" t="str">
        <f>Spaces!J205</f>
        <v/>
      </c>
      <c r="K205" s="1" t="str">
        <f>Spaces!K205</f>
        <v/>
      </c>
      <c r="L205" s="1" t="str">
        <f>Spaces!L205</f>
        <v/>
      </c>
      <c r="M205" s="1" t="str">
        <f>Spaces!M205</f>
        <v/>
      </c>
      <c r="N205" s="1" t="str">
        <f>Spaces!N205</f>
        <v/>
      </c>
      <c r="O205" s="1" t="str">
        <f>Spaces!O205</f>
        <v/>
      </c>
      <c r="P205" s="1" t="str">
        <f>Spaces!P205</f>
        <v/>
      </c>
      <c r="Q205" s="1" t="str">
        <f>Spaces!Q205</f>
        <v/>
      </c>
      <c r="R205" s="1" t="str">
        <f>Spaces!R205</f>
        <v/>
      </c>
      <c r="S205" s="1" t="str">
        <f>Spaces!S205</f>
        <v/>
      </c>
      <c r="T205" s="1" t="str">
        <f>Spaces!T205</f>
        <v/>
      </c>
      <c r="U205" s="1" t="str">
        <f>Spaces!U205</f>
        <v/>
      </c>
      <c r="V205" s="1" t="str">
        <f t="shared" si="1"/>
        <v/>
      </c>
      <c r="W205" s="5" t="str">
        <f t="shared" si="2"/>
        <v/>
      </c>
      <c r="X205" s="5" t="str">
        <f t="shared" si="3"/>
        <v/>
      </c>
      <c r="Y205" s="5" t="str">
        <f t="shared" si="4"/>
        <v/>
      </c>
      <c r="Z205" s="5" t="str">
        <f t="shared" si="5"/>
        <v/>
      </c>
    </row>
    <row r="206">
      <c r="A206" s="1" t="str">
        <f>Spaces!A206</f>
        <v/>
      </c>
      <c r="B206" s="1" t="str">
        <f>Spaces!B206</f>
        <v/>
      </c>
      <c r="C206" s="1" t="str">
        <f>Spaces!C206</f>
        <v/>
      </c>
      <c r="D206" s="1" t="str">
        <f>Spaces!D206</f>
        <v/>
      </c>
      <c r="E206" s="1" t="str">
        <f>Spaces!E206</f>
        <v/>
      </c>
      <c r="F206" s="1" t="str">
        <f>Spaces!F206</f>
        <v/>
      </c>
      <c r="G206" s="1" t="str">
        <f>Spaces!G206</f>
        <v/>
      </c>
      <c r="H206" s="1" t="str">
        <f>Spaces!H206</f>
        <v/>
      </c>
      <c r="I206" s="1" t="str">
        <f>Spaces!I206</f>
        <v/>
      </c>
      <c r="J206" s="1" t="str">
        <f>Spaces!J206</f>
        <v/>
      </c>
      <c r="K206" s="1" t="str">
        <f>Spaces!K206</f>
        <v/>
      </c>
      <c r="L206" s="1" t="str">
        <f>Spaces!L206</f>
        <v/>
      </c>
      <c r="M206" s="1" t="str">
        <f>Spaces!M206</f>
        <v/>
      </c>
      <c r="N206" s="1" t="str">
        <f>Spaces!N206</f>
        <v/>
      </c>
      <c r="O206" s="1" t="str">
        <f>Spaces!O206</f>
        <v/>
      </c>
      <c r="P206" s="1" t="str">
        <f>Spaces!P206</f>
        <v/>
      </c>
      <c r="Q206" s="1" t="str">
        <f>Spaces!Q206</f>
        <v/>
      </c>
      <c r="R206" s="1" t="str">
        <f>Spaces!R206</f>
        <v/>
      </c>
      <c r="S206" s="1" t="str">
        <f>Spaces!S206</f>
        <v/>
      </c>
      <c r="T206" s="1" t="str">
        <f>Spaces!T206</f>
        <v/>
      </c>
      <c r="U206" s="1" t="str">
        <f>Spaces!U206</f>
        <v/>
      </c>
      <c r="V206" s="1" t="str">
        <f t="shared" si="1"/>
        <v/>
      </c>
      <c r="W206" s="5" t="str">
        <f t="shared" si="2"/>
        <v/>
      </c>
      <c r="X206" s="5" t="str">
        <f t="shared" si="3"/>
        <v/>
      </c>
      <c r="Y206" s="5" t="str">
        <f t="shared" si="4"/>
        <v/>
      </c>
      <c r="Z206" s="5" t="str">
        <f t="shared" si="5"/>
        <v/>
      </c>
    </row>
    <row r="207">
      <c r="A207" s="1" t="str">
        <f>Spaces!A207</f>
        <v/>
      </c>
      <c r="B207" s="1" t="str">
        <f>Spaces!B207</f>
        <v/>
      </c>
      <c r="C207" s="1" t="str">
        <f>Spaces!C207</f>
        <v/>
      </c>
      <c r="D207" s="1" t="str">
        <f>Spaces!D207</f>
        <v/>
      </c>
      <c r="E207" s="1" t="str">
        <f>Spaces!E207</f>
        <v/>
      </c>
      <c r="F207" s="1" t="str">
        <f>Spaces!F207</f>
        <v/>
      </c>
      <c r="G207" s="1" t="str">
        <f>Spaces!G207</f>
        <v/>
      </c>
      <c r="H207" s="1" t="str">
        <f>Spaces!H207</f>
        <v/>
      </c>
      <c r="I207" s="1" t="str">
        <f>Spaces!I207</f>
        <v/>
      </c>
      <c r="J207" s="1" t="str">
        <f>Spaces!J207</f>
        <v/>
      </c>
      <c r="K207" s="1" t="str">
        <f>Spaces!K207</f>
        <v/>
      </c>
      <c r="L207" s="1" t="str">
        <f>Spaces!L207</f>
        <v/>
      </c>
      <c r="M207" s="1" t="str">
        <f>Spaces!M207</f>
        <v/>
      </c>
      <c r="N207" s="1" t="str">
        <f>Spaces!N207</f>
        <v/>
      </c>
      <c r="O207" s="1" t="str">
        <f>Spaces!O207</f>
        <v/>
      </c>
      <c r="P207" s="1" t="str">
        <f>Spaces!P207</f>
        <v/>
      </c>
      <c r="Q207" s="1" t="str">
        <f>Spaces!Q207</f>
        <v/>
      </c>
      <c r="R207" s="1" t="str">
        <f>Spaces!R207</f>
        <v/>
      </c>
      <c r="S207" s="1" t="str">
        <f>Spaces!S207</f>
        <v/>
      </c>
      <c r="T207" s="1" t="str">
        <f>Spaces!T207</f>
        <v/>
      </c>
      <c r="U207" s="1" t="str">
        <f>Spaces!U207</f>
        <v/>
      </c>
      <c r="V207" s="1" t="str">
        <f t="shared" si="1"/>
        <v/>
      </c>
      <c r="W207" s="5" t="str">
        <f t="shared" si="2"/>
        <v/>
      </c>
      <c r="X207" s="5" t="str">
        <f t="shared" si="3"/>
        <v/>
      </c>
      <c r="Y207" s="5" t="str">
        <f t="shared" si="4"/>
        <v/>
      </c>
      <c r="Z207" s="5" t="str">
        <f t="shared" si="5"/>
        <v/>
      </c>
    </row>
    <row r="208">
      <c r="A208" s="1" t="str">
        <f>Spaces!A208</f>
        <v/>
      </c>
      <c r="B208" s="1" t="str">
        <f>Spaces!B208</f>
        <v/>
      </c>
      <c r="C208" s="1" t="str">
        <f>Spaces!C208</f>
        <v/>
      </c>
      <c r="D208" s="1" t="str">
        <f>Spaces!D208</f>
        <v/>
      </c>
      <c r="E208" s="1" t="str">
        <f>Spaces!E208</f>
        <v/>
      </c>
      <c r="F208" s="1" t="str">
        <f>Spaces!F208</f>
        <v/>
      </c>
      <c r="G208" s="1" t="str">
        <f>Spaces!G208</f>
        <v/>
      </c>
      <c r="H208" s="1" t="str">
        <f>Spaces!H208</f>
        <v/>
      </c>
      <c r="I208" s="1" t="str">
        <f>Spaces!I208</f>
        <v/>
      </c>
      <c r="J208" s="1" t="str">
        <f>Spaces!J208</f>
        <v/>
      </c>
      <c r="K208" s="1" t="str">
        <f>Spaces!K208</f>
        <v/>
      </c>
      <c r="L208" s="1" t="str">
        <f>Spaces!L208</f>
        <v/>
      </c>
      <c r="M208" s="1" t="str">
        <f>Spaces!M208</f>
        <v/>
      </c>
      <c r="N208" s="1" t="str">
        <f>Spaces!N208</f>
        <v/>
      </c>
      <c r="O208" s="1" t="str">
        <f>Spaces!O208</f>
        <v/>
      </c>
      <c r="P208" s="1" t="str">
        <f>Spaces!P208</f>
        <v/>
      </c>
      <c r="Q208" s="1" t="str">
        <f>Spaces!Q208</f>
        <v/>
      </c>
      <c r="R208" s="1" t="str">
        <f>Spaces!R208</f>
        <v/>
      </c>
      <c r="S208" s="1" t="str">
        <f>Spaces!S208</f>
        <v/>
      </c>
      <c r="T208" s="1" t="str">
        <f>Spaces!T208</f>
        <v/>
      </c>
      <c r="U208" s="1" t="str">
        <f>Spaces!U208</f>
        <v/>
      </c>
      <c r="V208" s="1" t="str">
        <f t="shared" si="1"/>
        <v/>
      </c>
      <c r="W208" s="5" t="str">
        <f t="shared" si="2"/>
        <v/>
      </c>
      <c r="X208" s="5" t="str">
        <f t="shared" si="3"/>
        <v/>
      </c>
      <c r="Y208" s="5" t="str">
        <f t="shared" si="4"/>
        <v/>
      </c>
      <c r="Z208" s="5" t="str">
        <f t="shared" si="5"/>
        <v/>
      </c>
    </row>
    <row r="209">
      <c r="A209" s="1" t="str">
        <f>Spaces!A209</f>
        <v/>
      </c>
      <c r="B209" s="1" t="str">
        <f>Spaces!B209</f>
        <v/>
      </c>
      <c r="C209" s="1" t="str">
        <f>Spaces!C209</f>
        <v/>
      </c>
      <c r="D209" s="1" t="str">
        <f>Spaces!D209</f>
        <v/>
      </c>
      <c r="E209" s="1" t="str">
        <f>Spaces!E209</f>
        <v/>
      </c>
      <c r="F209" s="1" t="str">
        <f>Spaces!F209</f>
        <v/>
      </c>
      <c r="G209" s="1" t="str">
        <f>Spaces!G209</f>
        <v/>
      </c>
      <c r="H209" s="1" t="str">
        <f>Spaces!H209</f>
        <v/>
      </c>
      <c r="I209" s="1" t="str">
        <f>Spaces!I209</f>
        <v/>
      </c>
      <c r="J209" s="1" t="str">
        <f>Spaces!J209</f>
        <v/>
      </c>
      <c r="K209" s="1" t="str">
        <f>Spaces!K209</f>
        <v/>
      </c>
      <c r="L209" s="1" t="str">
        <f>Spaces!L209</f>
        <v/>
      </c>
      <c r="M209" s="1" t="str">
        <f>Spaces!M209</f>
        <v/>
      </c>
      <c r="N209" s="1" t="str">
        <f>Spaces!N209</f>
        <v/>
      </c>
      <c r="O209" s="1" t="str">
        <f>Spaces!O209</f>
        <v/>
      </c>
      <c r="P209" s="1" t="str">
        <f>Spaces!P209</f>
        <v/>
      </c>
      <c r="Q209" s="1" t="str">
        <f>Spaces!Q209</f>
        <v/>
      </c>
      <c r="R209" s="1" t="str">
        <f>Spaces!R209</f>
        <v/>
      </c>
      <c r="S209" s="1" t="str">
        <f>Spaces!S209</f>
        <v/>
      </c>
      <c r="T209" s="1" t="str">
        <f>Spaces!T209</f>
        <v/>
      </c>
      <c r="U209" s="1" t="str">
        <f>Spaces!U209</f>
        <v/>
      </c>
      <c r="V209" s="1" t="str">
        <f t="shared" si="1"/>
        <v/>
      </c>
      <c r="W209" s="5" t="str">
        <f t="shared" si="2"/>
        <v/>
      </c>
      <c r="X209" s="5" t="str">
        <f t="shared" si="3"/>
        <v/>
      </c>
      <c r="Y209" s="5" t="str">
        <f t="shared" si="4"/>
        <v/>
      </c>
      <c r="Z209" s="5" t="str">
        <f t="shared" si="5"/>
        <v/>
      </c>
    </row>
    <row r="210">
      <c r="A210" s="1" t="str">
        <f>Spaces!A210</f>
        <v/>
      </c>
      <c r="B210" s="1" t="str">
        <f>Spaces!B210</f>
        <v/>
      </c>
      <c r="C210" s="1" t="str">
        <f>Spaces!C210</f>
        <v/>
      </c>
      <c r="D210" s="1" t="str">
        <f>Spaces!D210</f>
        <v/>
      </c>
      <c r="E210" s="1" t="str">
        <f>Spaces!E210</f>
        <v/>
      </c>
      <c r="F210" s="1" t="str">
        <f>Spaces!F210</f>
        <v/>
      </c>
      <c r="G210" s="1" t="str">
        <f>Spaces!G210</f>
        <v/>
      </c>
      <c r="H210" s="1" t="str">
        <f>Spaces!H210</f>
        <v/>
      </c>
      <c r="I210" s="1" t="str">
        <f>Spaces!I210</f>
        <v/>
      </c>
      <c r="J210" s="1" t="str">
        <f>Spaces!J210</f>
        <v/>
      </c>
      <c r="K210" s="1" t="str">
        <f>Spaces!K210</f>
        <v/>
      </c>
      <c r="L210" s="1" t="str">
        <f>Spaces!L210</f>
        <v/>
      </c>
      <c r="M210" s="1" t="str">
        <f>Spaces!M210</f>
        <v/>
      </c>
      <c r="N210" s="1" t="str">
        <f>Spaces!N210</f>
        <v/>
      </c>
      <c r="O210" s="1" t="str">
        <f>Spaces!O210</f>
        <v/>
      </c>
      <c r="P210" s="1" t="str">
        <f>Spaces!P210</f>
        <v/>
      </c>
      <c r="Q210" s="1" t="str">
        <f>Spaces!Q210</f>
        <v/>
      </c>
      <c r="R210" s="1" t="str">
        <f>Spaces!R210</f>
        <v/>
      </c>
      <c r="S210" s="1" t="str">
        <f>Spaces!S210</f>
        <v/>
      </c>
      <c r="T210" s="1" t="str">
        <f>Spaces!T210</f>
        <v/>
      </c>
      <c r="U210" s="1" t="str">
        <f>Spaces!U210</f>
        <v/>
      </c>
      <c r="V210" s="1" t="str">
        <f t="shared" si="1"/>
        <v/>
      </c>
      <c r="W210" s="5" t="str">
        <f t="shared" si="2"/>
        <v/>
      </c>
      <c r="X210" s="5" t="str">
        <f t="shared" si="3"/>
        <v/>
      </c>
      <c r="Y210" s="5" t="str">
        <f t="shared" si="4"/>
        <v/>
      </c>
      <c r="Z210" s="5" t="str">
        <f t="shared" si="5"/>
        <v/>
      </c>
    </row>
    <row r="211">
      <c r="A211" s="1" t="str">
        <f>Spaces!A211</f>
        <v/>
      </c>
      <c r="B211" s="1" t="str">
        <f>Spaces!B211</f>
        <v/>
      </c>
      <c r="C211" s="1" t="str">
        <f>Spaces!C211</f>
        <v/>
      </c>
      <c r="D211" s="1" t="str">
        <f>Spaces!D211</f>
        <v/>
      </c>
      <c r="E211" s="1" t="str">
        <f>Spaces!E211</f>
        <v/>
      </c>
      <c r="F211" s="1" t="str">
        <f>Spaces!F211</f>
        <v/>
      </c>
      <c r="G211" s="1" t="str">
        <f>Spaces!G211</f>
        <v/>
      </c>
      <c r="H211" s="1" t="str">
        <f>Spaces!H211</f>
        <v/>
      </c>
      <c r="I211" s="1" t="str">
        <f>Spaces!I211</f>
        <v/>
      </c>
      <c r="J211" s="1" t="str">
        <f>Spaces!J211</f>
        <v/>
      </c>
      <c r="K211" s="1" t="str">
        <f>Spaces!K211</f>
        <v/>
      </c>
      <c r="L211" s="1" t="str">
        <f>Spaces!L211</f>
        <v/>
      </c>
      <c r="M211" s="1" t="str">
        <f>Spaces!M211</f>
        <v/>
      </c>
      <c r="N211" s="1" t="str">
        <f>Spaces!N211</f>
        <v/>
      </c>
      <c r="O211" s="1" t="str">
        <f>Spaces!O211</f>
        <v/>
      </c>
      <c r="P211" s="1" t="str">
        <f>Spaces!P211</f>
        <v/>
      </c>
      <c r="Q211" s="1" t="str">
        <f>Spaces!Q211</f>
        <v/>
      </c>
      <c r="R211" s="1" t="str">
        <f>Spaces!R211</f>
        <v/>
      </c>
      <c r="S211" s="1" t="str">
        <f>Spaces!S211</f>
        <v/>
      </c>
      <c r="T211" s="1" t="str">
        <f>Spaces!T211</f>
        <v/>
      </c>
      <c r="U211" s="1" t="str">
        <f>Spaces!U211</f>
        <v/>
      </c>
      <c r="V211" s="1" t="str">
        <f t="shared" si="1"/>
        <v/>
      </c>
      <c r="W211" s="5" t="str">
        <f t="shared" si="2"/>
        <v/>
      </c>
      <c r="X211" s="5" t="str">
        <f t="shared" si="3"/>
        <v/>
      </c>
      <c r="Y211" s="5" t="str">
        <f t="shared" si="4"/>
        <v/>
      </c>
      <c r="Z211" s="5" t="str">
        <f t="shared" si="5"/>
        <v/>
      </c>
    </row>
    <row r="212">
      <c r="A212" s="1" t="str">
        <f>Spaces!A212</f>
        <v/>
      </c>
      <c r="B212" s="1" t="str">
        <f>Spaces!B212</f>
        <v/>
      </c>
      <c r="C212" s="1" t="str">
        <f>Spaces!C212</f>
        <v/>
      </c>
      <c r="D212" s="1" t="str">
        <f>Spaces!D212</f>
        <v/>
      </c>
      <c r="E212" s="1" t="str">
        <f>Spaces!E212</f>
        <v/>
      </c>
      <c r="F212" s="1" t="str">
        <f>Spaces!F212</f>
        <v/>
      </c>
      <c r="G212" s="1" t="str">
        <f>Spaces!G212</f>
        <v/>
      </c>
      <c r="H212" s="1" t="str">
        <f>Spaces!H212</f>
        <v/>
      </c>
      <c r="I212" s="1" t="str">
        <f>Spaces!I212</f>
        <v/>
      </c>
      <c r="J212" s="1" t="str">
        <f>Spaces!J212</f>
        <v/>
      </c>
      <c r="K212" s="1" t="str">
        <f>Spaces!K212</f>
        <v/>
      </c>
      <c r="L212" s="1" t="str">
        <f>Spaces!L212</f>
        <v/>
      </c>
      <c r="M212" s="1" t="str">
        <f>Spaces!M212</f>
        <v/>
      </c>
      <c r="N212" s="1" t="str">
        <f>Spaces!N212</f>
        <v/>
      </c>
      <c r="O212" s="1" t="str">
        <f>Spaces!O212</f>
        <v/>
      </c>
      <c r="P212" s="1" t="str">
        <f>Spaces!P212</f>
        <v/>
      </c>
      <c r="Q212" s="1" t="str">
        <f>Spaces!Q212</f>
        <v/>
      </c>
      <c r="R212" s="1" t="str">
        <f>Spaces!R212</f>
        <v/>
      </c>
      <c r="S212" s="1" t="str">
        <f>Spaces!S212</f>
        <v/>
      </c>
      <c r="T212" s="1" t="str">
        <f>Spaces!T212</f>
        <v/>
      </c>
      <c r="U212" s="1" t="str">
        <f>Spaces!U212</f>
        <v/>
      </c>
      <c r="V212" s="1" t="str">
        <f t="shared" si="1"/>
        <v/>
      </c>
      <c r="W212" s="5" t="str">
        <f t="shared" si="2"/>
        <v/>
      </c>
      <c r="X212" s="5" t="str">
        <f t="shared" si="3"/>
        <v/>
      </c>
      <c r="Y212" s="5" t="str">
        <f t="shared" si="4"/>
        <v/>
      </c>
      <c r="Z212" s="5" t="str">
        <f t="shared" si="5"/>
        <v/>
      </c>
    </row>
    <row r="213">
      <c r="A213" s="1" t="str">
        <f>Spaces!A213</f>
        <v/>
      </c>
      <c r="B213" s="1" t="str">
        <f>Spaces!B213</f>
        <v/>
      </c>
      <c r="C213" s="1" t="str">
        <f>Spaces!C213</f>
        <v/>
      </c>
      <c r="D213" s="1" t="str">
        <f>Spaces!D213</f>
        <v/>
      </c>
      <c r="E213" s="1" t="str">
        <f>Spaces!E213</f>
        <v/>
      </c>
      <c r="F213" s="1" t="str">
        <f>Spaces!F213</f>
        <v/>
      </c>
      <c r="G213" s="1" t="str">
        <f>Spaces!G213</f>
        <v/>
      </c>
      <c r="H213" s="1" t="str">
        <f>Spaces!H213</f>
        <v/>
      </c>
      <c r="I213" s="1" t="str">
        <f>Spaces!I213</f>
        <v/>
      </c>
      <c r="J213" s="1" t="str">
        <f>Spaces!J213</f>
        <v/>
      </c>
      <c r="K213" s="1" t="str">
        <f>Spaces!K213</f>
        <v/>
      </c>
      <c r="L213" s="1" t="str">
        <f>Spaces!L213</f>
        <v/>
      </c>
      <c r="M213" s="1" t="str">
        <f>Spaces!M213</f>
        <v/>
      </c>
      <c r="N213" s="1" t="str">
        <f>Spaces!N213</f>
        <v/>
      </c>
      <c r="O213" s="1" t="str">
        <f>Spaces!O213</f>
        <v/>
      </c>
      <c r="P213" s="1" t="str">
        <f>Spaces!P213</f>
        <v/>
      </c>
      <c r="Q213" s="1" t="str">
        <f>Spaces!Q213</f>
        <v/>
      </c>
      <c r="R213" s="1" t="str">
        <f>Spaces!R213</f>
        <v/>
      </c>
      <c r="S213" s="1" t="str">
        <f>Spaces!S213</f>
        <v/>
      </c>
      <c r="T213" s="1" t="str">
        <f>Spaces!T213</f>
        <v/>
      </c>
      <c r="U213" s="1" t="str">
        <f>Spaces!U213</f>
        <v/>
      </c>
      <c r="V213" s="1" t="str">
        <f t="shared" si="1"/>
        <v/>
      </c>
      <c r="W213" s="5" t="str">
        <f t="shared" si="2"/>
        <v/>
      </c>
      <c r="X213" s="5" t="str">
        <f t="shared" si="3"/>
        <v/>
      </c>
      <c r="Y213" s="5" t="str">
        <f t="shared" si="4"/>
        <v/>
      </c>
      <c r="Z213" s="5" t="str">
        <f t="shared" si="5"/>
        <v/>
      </c>
    </row>
    <row r="214">
      <c r="A214" s="1" t="str">
        <f>Spaces!A214</f>
        <v/>
      </c>
      <c r="B214" s="1" t="str">
        <f>Spaces!B214</f>
        <v/>
      </c>
      <c r="C214" s="1" t="str">
        <f>Spaces!C214</f>
        <v/>
      </c>
      <c r="D214" s="1" t="str">
        <f>Spaces!D214</f>
        <v/>
      </c>
      <c r="E214" s="1" t="str">
        <f>Spaces!E214</f>
        <v/>
      </c>
      <c r="F214" s="1" t="str">
        <f>Spaces!F214</f>
        <v/>
      </c>
      <c r="G214" s="1" t="str">
        <f>Spaces!G214</f>
        <v/>
      </c>
      <c r="H214" s="1" t="str">
        <f>Spaces!H214</f>
        <v/>
      </c>
      <c r="I214" s="1" t="str">
        <f>Spaces!I214</f>
        <v/>
      </c>
      <c r="J214" s="1" t="str">
        <f>Spaces!J214</f>
        <v/>
      </c>
      <c r="K214" s="1" t="str">
        <f>Spaces!K214</f>
        <v/>
      </c>
      <c r="L214" s="1" t="str">
        <f>Spaces!L214</f>
        <v/>
      </c>
      <c r="M214" s="1" t="str">
        <f>Spaces!M214</f>
        <v/>
      </c>
      <c r="N214" s="1" t="str">
        <f>Spaces!N214</f>
        <v/>
      </c>
      <c r="O214" s="1" t="str">
        <f>Spaces!O214</f>
        <v/>
      </c>
      <c r="P214" s="1" t="str">
        <f>Spaces!P214</f>
        <v/>
      </c>
      <c r="Q214" s="1" t="str">
        <f>Spaces!Q214</f>
        <v/>
      </c>
      <c r="R214" s="1" t="str">
        <f>Spaces!R214</f>
        <v/>
      </c>
      <c r="S214" s="1" t="str">
        <f>Spaces!S214</f>
        <v/>
      </c>
      <c r="T214" s="1" t="str">
        <f>Spaces!T214</f>
        <v/>
      </c>
      <c r="U214" s="1" t="str">
        <f>Spaces!U214</f>
        <v/>
      </c>
      <c r="V214" s="1" t="str">
        <f t="shared" si="1"/>
        <v/>
      </c>
      <c r="W214" s="5" t="str">
        <f t="shared" si="2"/>
        <v/>
      </c>
      <c r="X214" s="5" t="str">
        <f t="shared" si="3"/>
        <v/>
      </c>
      <c r="Y214" s="5" t="str">
        <f t="shared" si="4"/>
        <v/>
      </c>
      <c r="Z214" s="5" t="str">
        <f t="shared" si="5"/>
        <v/>
      </c>
    </row>
    <row r="215">
      <c r="A215" s="1" t="str">
        <f>Spaces!A215</f>
        <v/>
      </c>
      <c r="B215" s="1" t="str">
        <f>Spaces!B215</f>
        <v/>
      </c>
      <c r="C215" s="1" t="str">
        <f>Spaces!C215</f>
        <v/>
      </c>
      <c r="D215" s="1" t="str">
        <f>Spaces!D215</f>
        <v/>
      </c>
      <c r="E215" s="1" t="str">
        <f>Spaces!E215</f>
        <v/>
      </c>
      <c r="F215" s="1" t="str">
        <f>Spaces!F215</f>
        <v/>
      </c>
      <c r="G215" s="1" t="str">
        <f>Spaces!G215</f>
        <v/>
      </c>
      <c r="H215" s="1" t="str">
        <f>Spaces!H215</f>
        <v/>
      </c>
      <c r="I215" s="1" t="str">
        <f>Spaces!I215</f>
        <v/>
      </c>
      <c r="J215" s="1" t="str">
        <f>Spaces!J215</f>
        <v/>
      </c>
      <c r="K215" s="1" t="str">
        <f>Spaces!K215</f>
        <v/>
      </c>
      <c r="L215" s="1" t="str">
        <f>Spaces!L215</f>
        <v/>
      </c>
      <c r="M215" s="1" t="str">
        <f>Spaces!M215</f>
        <v/>
      </c>
      <c r="N215" s="1" t="str">
        <f>Spaces!N215</f>
        <v/>
      </c>
      <c r="O215" s="1" t="str">
        <f>Spaces!O215</f>
        <v/>
      </c>
      <c r="P215" s="1" t="str">
        <f>Spaces!P215</f>
        <v/>
      </c>
      <c r="Q215" s="1" t="str">
        <f>Spaces!Q215</f>
        <v/>
      </c>
      <c r="R215" s="1" t="str">
        <f>Spaces!R215</f>
        <v/>
      </c>
      <c r="S215" s="1" t="str">
        <f>Spaces!S215</f>
        <v/>
      </c>
      <c r="T215" s="1" t="str">
        <f>Spaces!T215</f>
        <v/>
      </c>
      <c r="U215" s="1" t="str">
        <f>Spaces!U215</f>
        <v/>
      </c>
      <c r="V215" s="1" t="str">
        <f t="shared" si="1"/>
        <v/>
      </c>
      <c r="W215" s="5" t="str">
        <f t="shared" si="2"/>
        <v/>
      </c>
      <c r="X215" s="5" t="str">
        <f t="shared" si="3"/>
        <v/>
      </c>
      <c r="Y215" s="5" t="str">
        <f t="shared" si="4"/>
        <v/>
      </c>
      <c r="Z215" s="5" t="str">
        <f t="shared" si="5"/>
        <v/>
      </c>
    </row>
    <row r="216">
      <c r="A216" s="1" t="str">
        <f>Spaces!A216</f>
        <v/>
      </c>
      <c r="B216" s="1" t="str">
        <f>Spaces!B216</f>
        <v/>
      </c>
      <c r="C216" s="1" t="str">
        <f>Spaces!C216</f>
        <v/>
      </c>
      <c r="D216" s="1" t="str">
        <f>Spaces!D216</f>
        <v/>
      </c>
      <c r="E216" s="1" t="str">
        <f>Spaces!E216</f>
        <v/>
      </c>
      <c r="F216" s="1" t="str">
        <f>Spaces!F216</f>
        <v/>
      </c>
      <c r="G216" s="1" t="str">
        <f>Spaces!G216</f>
        <v/>
      </c>
      <c r="H216" s="1" t="str">
        <f>Spaces!H216</f>
        <v/>
      </c>
      <c r="I216" s="1" t="str">
        <f>Spaces!I216</f>
        <v/>
      </c>
      <c r="J216" s="1" t="str">
        <f>Spaces!J216</f>
        <v/>
      </c>
      <c r="K216" s="1" t="str">
        <f>Spaces!K216</f>
        <v/>
      </c>
      <c r="L216" s="1" t="str">
        <f>Spaces!L216</f>
        <v/>
      </c>
      <c r="M216" s="1" t="str">
        <f>Spaces!M216</f>
        <v/>
      </c>
      <c r="N216" s="1" t="str">
        <f>Spaces!N216</f>
        <v/>
      </c>
      <c r="O216" s="1" t="str">
        <f>Spaces!O216</f>
        <v/>
      </c>
      <c r="P216" s="1" t="str">
        <f>Spaces!P216</f>
        <v/>
      </c>
      <c r="Q216" s="1" t="str">
        <f>Spaces!Q216</f>
        <v/>
      </c>
      <c r="R216" s="1" t="str">
        <f>Spaces!R216</f>
        <v/>
      </c>
      <c r="S216" s="1" t="str">
        <f>Spaces!S216</f>
        <v/>
      </c>
      <c r="T216" s="1" t="str">
        <f>Spaces!T216</f>
        <v/>
      </c>
      <c r="U216" s="1" t="str">
        <f>Spaces!U216</f>
        <v/>
      </c>
      <c r="V216" s="1" t="str">
        <f t="shared" si="1"/>
        <v/>
      </c>
      <c r="W216" s="5" t="str">
        <f t="shared" si="2"/>
        <v/>
      </c>
      <c r="X216" s="5" t="str">
        <f t="shared" si="3"/>
        <v/>
      </c>
      <c r="Y216" s="5" t="str">
        <f t="shared" si="4"/>
        <v/>
      </c>
      <c r="Z216" s="5" t="str">
        <f t="shared" si="5"/>
        <v/>
      </c>
    </row>
    <row r="217">
      <c r="A217" s="1" t="str">
        <f>Spaces!A217</f>
        <v/>
      </c>
      <c r="B217" s="1" t="str">
        <f>Spaces!B217</f>
        <v/>
      </c>
      <c r="C217" s="1" t="str">
        <f>Spaces!C217</f>
        <v/>
      </c>
      <c r="D217" s="1" t="str">
        <f>Spaces!D217</f>
        <v/>
      </c>
      <c r="E217" s="1" t="str">
        <f>Spaces!E217</f>
        <v/>
      </c>
      <c r="F217" s="1" t="str">
        <f>Spaces!F217</f>
        <v/>
      </c>
      <c r="G217" s="1" t="str">
        <f>Spaces!G217</f>
        <v/>
      </c>
      <c r="H217" s="1" t="str">
        <f>Spaces!H217</f>
        <v/>
      </c>
      <c r="I217" s="1" t="str">
        <f>Spaces!I217</f>
        <v/>
      </c>
      <c r="J217" s="1" t="str">
        <f>Spaces!J217</f>
        <v/>
      </c>
      <c r="K217" s="1" t="str">
        <f>Spaces!K217</f>
        <v/>
      </c>
      <c r="L217" s="1" t="str">
        <f>Spaces!L217</f>
        <v/>
      </c>
      <c r="M217" s="1" t="str">
        <f>Spaces!M217</f>
        <v/>
      </c>
      <c r="N217" s="1" t="str">
        <f>Spaces!N217</f>
        <v/>
      </c>
      <c r="O217" s="1" t="str">
        <f>Spaces!O217</f>
        <v/>
      </c>
      <c r="P217" s="1" t="str">
        <f>Spaces!P217</f>
        <v/>
      </c>
      <c r="Q217" s="1" t="str">
        <f>Spaces!Q217</f>
        <v/>
      </c>
      <c r="R217" s="1" t="str">
        <f>Spaces!R217</f>
        <v/>
      </c>
      <c r="S217" s="1" t="str">
        <f>Spaces!S217</f>
        <v/>
      </c>
      <c r="T217" s="1" t="str">
        <f>Spaces!T217</f>
        <v/>
      </c>
      <c r="U217" s="1" t="str">
        <f>Spaces!U217</f>
        <v/>
      </c>
      <c r="V217" s="1" t="str">
        <f t="shared" si="1"/>
        <v/>
      </c>
      <c r="W217" s="5" t="str">
        <f t="shared" si="2"/>
        <v/>
      </c>
      <c r="X217" s="5" t="str">
        <f t="shared" si="3"/>
        <v/>
      </c>
      <c r="Y217" s="5" t="str">
        <f t="shared" si="4"/>
        <v/>
      </c>
      <c r="Z217" s="5" t="str">
        <f t="shared" si="5"/>
        <v/>
      </c>
    </row>
    <row r="218">
      <c r="A218" s="1" t="str">
        <f>Spaces!A218</f>
        <v/>
      </c>
      <c r="B218" s="1" t="str">
        <f>Spaces!B218</f>
        <v/>
      </c>
      <c r="C218" s="1" t="str">
        <f>Spaces!C218</f>
        <v/>
      </c>
      <c r="D218" s="1" t="str">
        <f>Spaces!D218</f>
        <v/>
      </c>
      <c r="E218" s="1" t="str">
        <f>Spaces!E218</f>
        <v/>
      </c>
      <c r="F218" s="1" t="str">
        <f>Spaces!F218</f>
        <v/>
      </c>
      <c r="G218" s="1" t="str">
        <f>Spaces!G218</f>
        <v/>
      </c>
      <c r="H218" s="1" t="str">
        <f>Spaces!H218</f>
        <v/>
      </c>
      <c r="I218" s="1" t="str">
        <f>Spaces!I218</f>
        <v/>
      </c>
      <c r="J218" s="1" t="str">
        <f>Spaces!J218</f>
        <v/>
      </c>
      <c r="K218" s="1" t="str">
        <f>Spaces!K218</f>
        <v/>
      </c>
      <c r="L218" s="1" t="str">
        <f>Spaces!L218</f>
        <v/>
      </c>
      <c r="M218" s="1" t="str">
        <f>Spaces!M218</f>
        <v/>
      </c>
      <c r="N218" s="1" t="str">
        <f>Spaces!N218</f>
        <v/>
      </c>
      <c r="O218" s="1" t="str">
        <f>Spaces!O218</f>
        <v/>
      </c>
      <c r="P218" s="1" t="str">
        <f>Spaces!P218</f>
        <v/>
      </c>
      <c r="Q218" s="1" t="str">
        <f>Spaces!Q218</f>
        <v/>
      </c>
      <c r="R218" s="1" t="str">
        <f>Spaces!R218</f>
        <v/>
      </c>
      <c r="S218" s="1" t="str">
        <f>Spaces!S218</f>
        <v/>
      </c>
      <c r="T218" s="1" t="str">
        <f>Spaces!T218</f>
        <v/>
      </c>
      <c r="U218" s="1" t="str">
        <f>Spaces!U218</f>
        <v/>
      </c>
      <c r="V218" s="1" t="str">
        <f t="shared" si="1"/>
        <v/>
      </c>
      <c r="W218" s="5" t="str">
        <f t="shared" si="2"/>
        <v/>
      </c>
      <c r="X218" s="5" t="str">
        <f t="shared" si="3"/>
        <v/>
      </c>
      <c r="Y218" s="5" t="str">
        <f t="shared" si="4"/>
        <v/>
      </c>
      <c r="Z218" s="5" t="str">
        <f t="shared" si="5"/>
        <v/>
      </c>
    </row>
    <row r="219">
      <c r="A219" s="1" t="str">
        <f>Spaces!A219</f>
        <v/>
      </c>
      <c r="B219" s="1" t="str">
        <f>Spaces!B219</f>
        <v/>
      </c>
      <c r="C219" s="1" t="str">
        <f>Spaces!C219</f>
        <v/>
      </c>
      <c r="D219" s="1" t="str">
        <f>Spaces!D219</f>
        <v/>
      </c>
      <c r="E219" s="1" t="str">
        <f>Spaces!E219</f>
        <v/>
      </c>
      <c r="F219" s="1" t="str">
        <f>Spaces!F219</f>
        <v/>
      </c>
      <c r="G219" s="1" t="str">
        <f>Spaces!G219</f>
        <v/>
      </c>
      <c r="H219" s="1" t="str">
        <f>Spaces!H219</f>
        <v/>
      </c>
      <c r="I219" s="1" t="str">
        <f>Spaces!I219</f>
        <v/>
      </c>
      <c r="J219" s="1" t="str">
        <f>Spaces!J219</f>
        <v/>
      </c>
      <c r="K219" s="1" t="str">
        <f>Spaces!K219</f>
        <v/>
      </c>
      <c r="L219" s="1" t="str">
        <f>Spaces!L219</f>
        <v/>
      </c>
      <c r="M219" s="1" t="str">
        <f>Spaces!M219</f>
        <v/>
      </c>
      <c r="N219" s="1" t="str">
        <f>Spaces!N219</f>
        <v/>
      </c>
      <c r="O219" s="1" t="str">
        <f>Spaces!O219</f>
        <v/>
      </c>
      <c r="P219" s="1" t="str">
        <f>Spaces!P219</f>
        <v/>
      </c>
      <c r="Q219" s="1" t="str">
        <f>Spaces!Q219</f>
        <v/>
      </c>
      <c r="R219" s="1" t="str">
        <f>Spaces!R219</f>
        <v/>
      </c>
      <c r="S219" s="1" t="str">
        <f>Spaces!S219</f>
        <v/>
      </c>
      <c r="T219" s="1" t="str">
        <f>Spaces!T219</f>
        <v/>
      </c>
      <c r="U219" s="1" t="str">
        <f>Spaces!U219</f>
        <v/>
      </c>
      <c r="V219" s="1" t="str">
        <f t="shared" si="1"/>
        <v/>
      </c>
      <c r="W219" s="5" t="str">
        <f t="shared" si="2"/>
        <v/>
      </c>
      <c r="X219" s="5" t="str">
        <f t="shared" si="3"/>
        <v/>
      </c>
      <c r="Y219" s="5" t="str">
        <f t="shared" si="4"/>
        <v/>
      </c>
      <c r="Z219" s="5" t="str">
        <f t="shared" si="5"/>
        <v/>
      </c>
    </row>
    <row r="220">
      <c r="A220" s="1" t="str">
        <f>Spaces!A220</f>
        <v/>
      </c>
      <c r="B220" s="1" t="str">
        <f>Spaces!B220</f>
        <v/>
      </c>
      <c r="C220" s="1" t="str">
        <f>Spaces!C220</f>
        <v/>
      </c>
      <c r="D220" s="1" t="str">
        <f>Spaces!D220</f>
        <v/>
      </c>
      <c r="E220" s="1" t="str">
        <f>Spaces!E220</f>
        <v/>
      </c>
      <c r="F220" s="1" t="str">
        <f>Spaces!F220</f>
        <v/>
      </c>
      <c r="G220" s="1" t="str">
        <f>Spaces!G220</f>
        <v/>
      </c>
      <c r="H220" s="1" t="str">
        <f>Spaces!H220</f>
        <v/>
      </c>
      <c r="I220" s="1" t="str">
        <f>Spaces!I220</f>
        <v/>
      </c>
      <c r="J220" s="1" t="str">
        <f>Spaces!J220</f>
        <v/>
      </c>
      <c r="K220" s="1" t="str">
        <f>Spaces!K220</f>
        <v/>
      </c>
      <c r="L220" s="1" t="str">
        <f>Spaces!L220</f>
        <v/>
      </c>
      <c r="M220" s="1" t="str">
        <f>Spaces!M220</f>
        <v/>
      </c>
      <c r="N220" s="1" t="str">
        <f>Spaces!N220</f>
        <v/>
      </c>
      <c r="O220" s="1" t="str">
        <f>Spaces!O220</f>
        <v/>
      </c>
      <c r="P220" s="1" t="str">
        <f>Spaces!P220</f>
        <v/>
      </c>
      <c r="Q220" s="1" t="str">
        <f>Spaces!Q220</f>
        <v/>
      </c>
      <c r="R220" s="1" t="str">
        <f>Spaces!R220</f>
        <v/>
      </c>
      <c r="S220" s="1" t="str">
        <f>Spaces!S220</f>
        <v/>
      </c>
      <c r="T220" s="1" t="str">
        <f>Spaces!T220</f>
        <v/>
      </c>
      <c r="U220" s="1" t="str">
        <f>Spaces!U220</f>
        <v/>
      </c>
      <c r="V220" s="1" t="str">
        <f t="shared" si="1"/>
        <v/>
      </c>
      <c r="W220" s="5" t="str">
        <f t="shared" si="2"/>
        <v/>
      </c>
      <c r="X220" s="5" t="str">
        <f t="shared" si="3"/>
        <v/>
      </c>
      <c r="Y220" s="5" t="str">
        <f t="shared" si="4"/>
        <v/>
      </c>
      <c r="Z220" s="5" t="str">
        <f t="shared" si="5"/>
        <v/>
      </c>
    </row>
    <row r="221">
      <c r="A221" s="1" t="str">
        <f>Spaces!A221</f>
        <v/>
      </c>
      <c r="B221" s="1" t="str">
        <f>Spaces!B221</f>
        <v/>
      </c>
      <c r="C221" s="1" t="str">
        <f>Spaces!C221</f>
        <v/>
      </c>
      <c r="D221" s="1" t="str">
        <f>Spaces!D221</f>
        <v/>
      </c>
      <c r="E221" s="1" t="str">
        <f>Spaces!E221</f>
        <v/>
      </c>
      <c r="F221" s="1" t="str">
        <f>Spaces!F221</f>
        <v/>
      </c>
      <c r="G221" s="1" t="str">
        <f>Spaces!G221</f>
        <v/>
      </c>
      <c r="H221" s="1" t="str">
        <f>Spaces!H221</f>
        <v/>
      </c>
      <c r="I221" s="1" t="str">
        <f>Spaces!I221</f>
        <v/>
      </c>
      <c r="J221" s="1" t="str">
        <f>Spaces!J221</f>
        <v/>
      </c>
      <c r="K221" s="1" t="str">
        <f>Spaces!K221</f>
        <v/>
      </c>
      <c r="L221" s="1" t="str">
        <f>Spaces!L221</f>
        <v/>
      </c>
      <c r="M221" s="1" t="str">
        <f>Spaces!M221</f>
        <v/>
      </c>
      <c r="N221" s="1" t="str">
        <f>Spaces!N221</f>
        <v/>
      </c>
      <c r="O221" s="1" t="str">
        <f>Spaces!O221</f>
        <v/>
      </c>
      <c r="P221" s="1" t="str">
        <f>Spaces!P221</f>
        <v/>
      </c>
      <c r="Q221" s="1" t="str">
        <f>Spaces!Q221</f>
        <v/>
      </c>
      <c r="R221" s="1" t="str">
        <f>Spaces!R221</f>
        <v/>
      </c>
      <c r="S221" s="1" t="str">
        <f>Spaces!S221</f>
        <v/>
      </c>
      <c r="T221" s="1" t="str">
        <f>Spaces!T221</f>
        <v/>
      </c>
      <c r="U221" s="1" t="str">
        <f>Spaces!U221</f>
        <v/>
      </c>
      <c r="V221" s="1" t="str">
        <f t="shared" si="1"/>
        <v/>
      </c>
      <c r="W221" s="5" t="str">
        <f t="shared" si="2"/>
        <v/>
      </c>
      <c r="X221" s="5" t="str">
        <f t="shared" si="3"/>
        <v/>
      </c>
      <c r="Y221" s="5" t="str">
        <f t="shared" si="4"/>
        <v/>
      </c>
      <c r="Z221" s="5" t="str">
        <f t="shared" si="5"/>
        <v/>
      </c>
    </row>
    <row r="222">
      <c r="A222" s="1" t="str">
        <f>Spaces!A222</f>
        <v/>
      </c>
      <c r="B222" s="1" t="str">
        <f>Spaces!B222</f>
        <v/>
      </c>
      <c r="C222" s="1" t="str">
        <f>Spaces!C222</f>
        <v/>
      </c>
      <c r="D222" s="1" t="str">
        <f>Spaces!D222</f>
        <v/>
      </c>
      <c r="E222" s="1" t="str">
        <f>Spaces!E222</f>
        <v/>
      </c>
      <c r="F222" s="1" t="str">
        <f>Spaces!F222</f>
        <v/>
      </c>
      <c r="G222" s="1" t="str">
        <f>Spaces!G222</f>
        <v/>
      </c>
      <c r="H222" s="1" t="str">
        <f>Spaces!H222</f>
        <v/>
      </c>
      <c r="I222" s="1" t="str">
        <f>Spaces!I222</f>
        <v/>
      </c>
      <c r="J222" s="1" t="str">
        <f>Spaces!J222</f>
        <v/>
      </c>
      <c r="K222" s="1" t="str">
        <f>Spaces!K222</f>
        <v/>
      </c>
      <c r="L222" s="1" t="str">
        <f>Spaces!L222</f>
        <v/>
      </c>
      <c r="M222" s="1" t="str">
        <f>Spaces!M222</f>
        <v/>
      </c>
      <c r="N222" s="1" t="str">
        <f>Spaces!N222</f>
        <v/>
      </c>
      <c r="O222" s="1" t="str">
        <f>Spaces!O222</f>
        <v/>
      </c>
      <c r="P222" s="1" t="str">
        <f>Spaces!P222</f>
        <v/>
      </c>
      <c r="Q222" s="1" t="str">
        <f>Spaces!Q222</f>
        <v/>
      </c>
      <c r="R222" s="1" t="str">
        <f>Spaces!R222</f>
        <v/>
      </c>
      <c r="S222" s="1" t="str">
        <f>Spaces!S222</f>
        <v/>
      </c>
      <c r="T222" s="1" t="str">
        <f>Spaces!T222</f>
        <v/>
      </c>
      <c r="U222" s="1" t="str">
        <f>Spaces!U222</f>
        <v/>
      </c>
      <c r="V222" s="1" t="str">
        <f t="shared" si="1"/>
        <v/>
      </c>
      <c r="W222" s="5" t="str">
        <f t="shared" si="2"/>
        <v/>
      </c>
      <c r="X222" s="5" t="str">
        <f t="shared" si="3"/>
        <v/>
      </c>
      <c r="Y222" s="5" t="str">
        <f t="shared" si="4"/>
        <v/>
      </c>
      <c r="Z222" s="5" t="str">
        <f t="shared" si="5"/>
        <v/>
      </c>
    </row>
    <row r="223">
      <c r="A223" s="1" t="str">
        <f>Spaces!A223</f>
        <v/>
      </c>
      <c r="B223" s="1" t="str">
        <f>Spaces!B223</f>
        <v/>
      </c>
      <c r="C223" s="1" t="str">
        <f>Spaces!C223</f>
        <v/>
      </c>
      <c r="D223" s="1" t="str">
        <f>Spaces!D223</f>
        <v/>
      </c>
      <c r="E223" s="1" t="str">
        <f>Spaces!E223</f>
        <v/>
      </c>
      <c r="F223" s="1" t="str">
        <f>Spaces!F223</f>
        <v/>
      </c>
      <c r="G223" s="1" t="str">
        <f>Spaces!G223</f>
        <v/>
      </c>
      <c r="H223" s="1" t="str">
        <f>Spaces!H223</f>
        <v/>
      </c>
      <c r="I223" s="1" t="str">
        <f>Spaces!I223</f>
        <v/>
      </c>
      <c r="J223" s="1" t="str">
        <f>Spaces!J223</f>
        <v/>
      </c>
      <c r="K223" s="1" t="str">
        <f>Spaces!K223</f>
        <v/>
      </c>
      <c r="L223" s="1" t="str">
        <f>Spaces!L223</f>
        <v/>
      </c>
      <c r="M223" s="1" t="str">
        <f>Spaces!M223</f>
        <v/>
      </c>
      <c r="N223" s="1" t="str">
        <f>Spaces!N223</f>
        <v/>
      </c>
      <c r="O223" s="1" t="str">
        <f>Spaces!O223</f>
        <v/>
      </c>
      <c r="P223" s="1" t="str">
        <f>Spaces!P223</f>
        <v/>
      </c>
      <c r="Q223" s="1" t="str">
        <f>Spaces!Q223</f>
        <v/>
      </c>
      <c r="R223" s="1" t="str">
        <f>Spaces!R223</f>
        <v/>
      </c>
      <c r="S223" s="1" t="str">
        <f>Spaces!S223</f>
        <v/>
      </c>
      <c r="T223" s="1" t="str">
        <f>Spaces!T223</f>
        <v/>
      </c>
      <c r="U223" s="1" t="str">
        <f>Spaces!U223</f>
        <v/>
      </c>
      <c r="V223" s="1" t="str">
        <f t="shared" si="1"/>
        <v/>
      </c>
      <c r="W223" s="5" t="str">
        <f t="shared" si="2"/>
        <v/>
      </c>
      <c r="X223" s="5" t="str">
        <f t="shared" si="3"/>
        <v/>
      </c>
      <c r="Y223" s="5" t="str">
        <f t="shared" si="4"/>
        <v/>
      </c>
      <c r="Z223" s="5" t="str">
        <f t="shared" si="5"/>
        <v/>
      </c>
    </row>
    <row r="224">
      <c r="A224" s="1" t="str">
        <f>Spaces!A224</f>
        <v/>
      </c>
      <c r="B224" s="1" t="str">
        <f>Spaces!B224</f>
        <v/>
      </c>
      <c r="C224" s="1" t="str">
        <f>Spaces!C224</f>
        <v/>
      </c>
      <c r="D224" s="1" t="str">
        <f>Spaces!D224</f>
        <v/>
      </c>
      <c r="E224" s="1" t="str">
        <f>Spaces!E224</f>
        <v/>
      </c>
      <c r="F224" s="1" t="str">
        <f>Spaces!F224</f>
        <v/>
      </c>
      <c r="G224" s="1" t="str">
        <f>Spaces!G224</f>
        <v/>
      </c>
      <c r="H224" s="1" t="str">
        <f>Spaces!H224</f>
        <v/>
      </c>
      <c r="I224" s="1" t="str">
        <f>Spaces!I224</f>
        <v/>
      </c>
      <c r="J224" s="1" t="str">
        <f>Spaces!J224</f>
        <v/>
      </c>
      <c r="K224" s="1" t="str">
        <f>Spaces!K224</f>
        <v/>
      </c>
      <c r="L224" s="1" t="str">
        <f>Spaces!L224</f>
        <v/>
      </c>
      <c r="M224" s="1" t="str">
        <f>Spaces!M224</f>
        <v/>
      </c>
      <c r="N224" s="1" t="str">
        <f>Spaces!N224</f>
        <v/>
      </c>
      <c r="O224" s="1" t="str">
        <f>Spaces!O224</f>
        <v/>
      </c>
      <c r="P224" s="1" t="str">
        <f>Spaces!P224</f>
        <v/>
      </c>
      <c r="Q224" s="1" t="str">
        <f>Spaces!Q224</f>
        <v/>
      </c>
      <c r="R224" s="1" t="str">
        <f>Spaces!R224</f>
        <v/>
      </c>
      <c r="S224" s="1" t="str">
        <f>Spaces!S224</f>
        <v/>
      </c>
      <c r="T224" s="1" t="str">
        <f>Spaces!T224</f>
        <v/>
      </c>
      <c r="U224" s="1" t="str">
        <f>Spaces!U224</f>
        <v/>
      </c>
      <c r="V224" s="1" t="str">
        <f t="shared" si="1"/>
        <v/>
      </c>
      <c r="W224" s="5" t="str">
        <f t="shared" si="2"/>
        <v/>
      </c>
      <c r="X224" s="5" t="str">
        <f t="shared" si="3"/>
        <v/>
      </c>
      <c r="Y224" s="5" t="str">
        <f t="shared" si="4"/>
        <v/>
      </c>
      <c r="Z224" s="5" t="str">
        <f t="shared" si="5"/>
        <v/>
      </c>
    </row>
    <row r="225">
      <c r="A225" s="1" t="str">
        <f>Spaces!A225</f>
        <v/>
      </c>
      <c r="B225" s="1" t="str">
        <f>Spaces!B225</f>
        <v/>
      </c>
      <c r="C225" s="1" t="str">
        <f>Spaces!C225</f>
        <v/>
      </c>
      <c r="D225" s="1" t="str">
        <f>Spaces!D225</f>
        <v/>
      </c>
      <c r="E225" s="1" t="str">
        <f>Spaces!E225</f>
        <v/>
      </c>
      <c r="F225" s="1" t="str">
        <f>Spaces!F225</f>
        <v/>
      </c>
      <c r="G225" s="1" t="str">
        <f>Spaces!G225</f>
        <v/>
      </c>
      <c r="H225" s="1" t="str">
        <f>Spaces!H225</f>
        <v/>
      </c>
      <c r="I225" s="1" t="str">
        <f>Spaces!I225</f>
        <v/>
      </c>
      <c r="J225" s="1" t="str">
        <f>Spaces!J225</f>
        <v/>
      </c>
      <c r="K225" s="1" t="str">
        <f>Spaces!K225</f>
        <v/>
      </c>
      <c r="L225" s="1" t="str">
        <f>Spaces!L225</f>
        <v/>
      </c>
      <c r="M225" s="1" t="str">
        <f>Spaces!M225</f>
        <v/>
      </c>
      <c r="N225" s="1" t="str">
        <f>Spaces!N225</f>
        <v/>
      </c>
      <c r="O225" s="1" t="str">
        <f>Spaces!O225</f>
        <v/>
      </c>
      <c r="P225" s="1" t="str">
        <f>Spaces!P225</f>
        <v/>
      </c>
      <c r="Q225" s="1" t="str">
        <f>Spaces!Q225</f>
        <v/>
      </c>
      <c r="R225" s="1" t="str">
        <f>Spaces!R225</f>
        <v/>
      </c>
      <c r="S225" s="1" t="str">
        <f>Spaces!S225</f>
        <v/>
      </c>
      <c r="T225" s="1" t="str">
        <f>Spaces!T225</f>
        <v/>
      </c>
      <c r="U225" s="1" t="str">
        <f>Spaces!U225</f>
        <v/>
      </c>
      <c r="V225" s="1" t="str">
        <f t="shared" si="1"/>
        <v/>
      </c>
      <c r="W225" s="5" t="str">
        <f t="shared" si="2"/>
        <v/>
      </c>
      <c r="X225" s="5" t="str">
        <f t="shared" si="3"/>
        <v/>
      </c>
      <c r="Y225" s="5" t="str">
        <f t="shared" si="4"/>
        <v/>
      </c>
      <c r="Z225" s="5" t="str">
        <f t="shared" si="5"/>
        <v/>
      </c>
    </row>
    <row r="226">
      <c r="A226" s="1" t="str">
        <f>Spaces!A226</f>
        <v/>
      </c>
      <c r="B226" s="1" t="str">
        <f>Spaces!B226</f>
        <v/>
      </c>
      <c r="C226" s="1" t="str">
        <f>Spaces!C226</f>
        <v/>
      </c>
      <c r="D226" s="1" t="str">
        <f>Spaces!D226</f>
        <v/>
      </c>
      <c r="E226" s="1" t="str">
        <f>Spaces!E226</f>
        <v/>
      </c>
      <c r="F226" s="1" t="str">
        <f>Spaces!F226</f>
        <v/>
      </c>
      <c r="G226" s="1" t="str">
        <f>Spaces!G226</f>
        <v/>
      </c>
      <c r="H226" s="1" t="str">
        <f>Spaces!H226</f>
        <v/>
      </c>
      <c r="I226" s="1" t="str">
        <f>Spaces!I226</f>
        <v/>
      </c>
      <c r="J226" s="1" t="str">
        <f>Spaces!J226</f>
        <v/>
      </c>
      <c r="K226" s="1" t="str">
        <f>Spaces!K226</f>
        <v/>
      </c>
      <c r="L226" s="1" t="str">
        <f>Spaces!L226</f>
        <v/>
      </c>
      <c r="M226" s="1" t="str">
        <f>Spaces!M226</f>
        <v/>
      </c>
      <c r="N226" s="1" t="str">
        <f>Spaces!N226</f>
        <v/>
      </c>
      <c r="O226" s="1" t="str">
        <f>Spaces!O226</f>
        <v/>
      </c>
      <c r="P226" s="1" t="str">
        <f>Spaces!P226</f>
        <v/>
      </c>
      <c r="Q226" s="1" t="str">
        <f>Spaces!Q226</f>
        <v/>
      </c>
      <c r="R226" s="1" t="str">
        <f>Spaces!R226</f>
        <v/>
      </c>
      <c r="S226" s="1" t="str">
        <f>Spaces!S226</f>
        <v/>
      </c>
      <c r="T226" s="1" t="str">
        <f>Spaces!T226</f>
        <v/>
      </c>
      <c r="U226" s="1" t="str">
        <f>Spaces!U226</f>
        <v/>
      </c>
      <c r="V226" s="1" t="str">
        <f t="shared" si="1"/>
        <v/>
      </c>
      <c r="W226" s="5" t="str">
        <f t="shared" si="2"/>
        <v/>
      </c>
      <c r="X226" s="5" t="str">
        <f t="shared" si="3"/>
        <v/>
      </c>
      <c r="Y226" s="5" t="str">
        <f t="shared" si="4"/>
        <v/>
      </c>
      <c r="Z226" s="5" t="str">
        <f t="shared" si="5"/>
        <v/>
      </c>
    </row>
    <row r="227">
      <c r="A227" s="1" t="str">
        <f>Spaces!A227</f>
        <v/>
      </c>
      <c r="B227" s="1" t="str">
        <f>Spaces!B227</f>
        <v/>
      </c>
      <c r="C227" s="1" t="str">
        <f>Spaces!C227</f>
        <v/>
      </c>
      <c r="D227" s="1" t="str">
        <f>Spaces!D227</f>
        <v/>
      </c>
      <c r="E227" s="1" t="str">
        <f>Spaces!E227</f>
        <v/>
      </c>
      <c r="F227" s="1" t="str">
        <f>Spaces!F227</f>
        <v/>
      </c>
      <c r="G227" s="1" t="str">
        <f>Spaces!G227</f>
        <v/>
      </c>
      <c r="H227" s="1" t="str">
        <f>Spaces!H227</f>
        <v/>
      </c>
      <c r="I227" s="1" t="str">
        <f>Spaces!I227</f>
        <v/>
      </c>
      <c r="J227" s="1" t="str">
        <f>Spaces!J227</f>
        <v/>
      </c>
      <c r="K227" s="1" t="str">
        <f>Spaces!K227</f>
        <v/>
      </c>
      <c r="L227" s="1" t="str">
        <f>Spaces!L227</f>
        <v/>
      </c>
      <c r="M227" s="1" t="str">
        <f>Spaces!M227</f>
        <v/>
      </c>
      <c r="N227" s="1" t="str">
        <f>Spaces!N227</f>
        <v/>
      </c>
      <c r="O227" s="1" t="str">
        <f>Spaces!O227</f>
        <v/>
      </c>
      <c r="P227" s="1" t="str">
        <f>Spaces!P227</f>
        <v/>
      </c>
      <c r="Q227" s="1" t="str">
        <f>Spaces!Q227</f>
        <v/>
      </c>
      <c r="R227" s="1" t="str">
        <f>Spaces!R227</f>
        <v/>
      </c>
      <c r="S227" s="1" t="str">
        <f>Spaces!S227</f>
        <v/>
      </c>
      <c r="T227" s="1" t="str">
        <f>Spaces!T227</f>
        <v/>
      </c>
      <c r="U227" s="1" t="str">
        <f>Spaces!U227</f>
        <v/>
      </c>
      <c r="V227" s="1" t="str">
        <f t="shared" si="1"/>
        <v/>
      </c>
      <c r="W227" s="5" t="str">
        <f t="shared" si="2"/>
        <v/>
      </c>
      <c r="X227" s="5" t="str">
        <f t="shared" si="3"/>
        <v/>
      </c>
      <c r="Y227" s="5" t="str">
        <f t="shared" si="4"/>
        <v/>
      </c>
      <c r="Z227" s="5" t="str">
        <f t="shared" si="5"/>
        <v/>
      </c>
    </row>
    <row r="228">
      <c r="A228" s="1" t="str">
        <f>Spaces!A228</f>
        <v/>
      </c>
      <c r="B228" s="1" t="str">
        <f>Spaces!B228</f>
        <v/>
      </c>
      <c r="C228" s="1" t="str">
        <f>Spaces!C228</f>
        <v/>
      </c>
      <c r="D228" s="1" t="str">
        <f>Spaces!D228</f>
        <v/>
      </c>
      <c r="E228" s="1" t="str">
        <f>Spaces!E228</f>
        <v/>
      </c>
      <c r="F228" s="1" t="str">
        <f>Spaces!F228</f>
        <v/>
      </c>
      <c r="G228" s="1" t="str">
        <f>Spaces!G228</f>
        <v/>
      </c>
      <c r="H228" s="1" t="str">
        <f>Spaces!H228</f>
        <v/>
      </c>
      <c r="I228" s="1" t="str">
        <f>Spaces!I228</f>
        <v/>
      </c>
      <c r="J228" s="1" t="str">
        <f>Spaces!J228</f>
        <v/>
      </c>
      <c r="K228" s="1" t="str">
        <f>Spaces!K228</f>
        <v/>
      </c>
      <c r="L228" s="1" t="str">
        <f>Spaces!L228</f>
        <v/>
      </c>
      <c r="M228" s="1" t="str">
        <f>Spaces!M228</f>
        <v/>
      </c>
      <c r="N228" s="1" t="str">
        <f>Spaces!N228</f>
        <v/>
      </c>
      <c r="O228" s="1" t="str">
        <f>Spaces!O228</f>
        <v/>
      </c>
      <c r="P228" s="1" t="str">
        <f>Spaces!P228</f>
        <v/>
      </c>
      <c r="Q228" s="1" t="str">
        <f>Spaces!Q228</f>
        <v/>
      </c>
      <c r="R228" s="1" t="str">
        <f>Spaces!R228</f>
        <v/>
      </c>
      <c r="S228" s="1" t="str">
        <f>Spaces!S228</f>
        <v/>
      </c>
      <c r="T228" s="1" t="str">
        <f>Spaces!T228</f>
        <v/>
      </c>
      <c r="U228" s="1" t="str">
        <f>Spaces!U228</f>
        <v/>
      </c>
      <c r="V228" s="1" t="str">
        <f t="shared" si="1"/>
        <v/>
      </c>
      <c r="W228" s="5" t="str">
        <f t="shared" si="2"/>
        <v/>
      </c>
      <c r="X228" s="5" t="str">
        <f t="shared" si="3"/>
        <v/>
      </c>
      <c r="Y228" s="5" t="str">
        <f t="shared" si="4"/>
        <v/>
      </c>
      <c r="Z228" s="5" t="str">
        <f t="shared" si="5"/>
        <v/>
      </c>
    </row>
    <row r="229">
      <c r="A229" s="1" t="str">
        <f>Spaces!A229</f>
        <v/>
      </c>
      <c r="B229" s="1" t="str">
        <f>Spaces!B229</f>
        <v/>
      </c>
      <c r="C229" s="1" t="str">
        <f>Spaces!C229</f>
        <v/>
      </c>
      <c r="D229" s="1" t="str">
        <f>Spaces!D229</f>
        <v/>
      </c>
      <c r="E229" s="1" t="str">
        <f>Spaces!E229</f>
        <v/>
      </c>
      <c r="F229" s="1" t="str">
        <f>Spaces!F229</f>
        <v/>
      </c>
      <c r="G229" s="1" t="str">
        <f>Spaces!G229</f>
        <v/>
      </c>
      <c r="H229" s="1" t="str">
        <f>Spaces!H229</f>
        <v/>
      </c>
      <c r="I229" s="1" t="str">
        <f>Spaces!I229</f>
        <v/>
      </c>
      <c r="J229" s="1" t="str">
        <f>Spaces!J229</f>
        <v/>
      </c>
      <c r="K229" s="1" t="str">
        <f>Spaces!K229</f>
        <v/>
      </c>
      <c r="L229" s="1" t="str">
        <f>Spaces!L229</f>
        <v/>
      </c>
      <c r="M229" s="1" t="str">
        <f>Spaces!M229</f>
        <v/>
      </c>
      <c r="N229" s="1" t="str">
        <f>Spaces!N229</f>
        <v/>
      </c>
      <c r="O229" s="1" t="str">
        <f>Spaces!O229</f>
        <v/>
      </c>
      <c r="P229" s="1" t="str">
        <f>Spaces!P229</f>
        <v/>
      </c>
      <c r="Q229" s="1" t="str">
        <f>Spaces!Q229</f>
        <v/>
      </c>
      <c r="R229" s="1" t="str">
        <f>Spaces!R229</f>
        <v/>
      </c>
      <c r="S229" s="1" t="str">
        <f>Spaces!S229</f>
        <v/>
      </c>
      <c r="T229" s="1" t="str">
        <f>Spaces!T229</f>
        <v/>
      </c>
      <c r="U229" s="1" t="str">
        <f>Spaces!U229</f>
        <v/>
      </c>
      <c r="V229" s="1" t="str">
        <f t="shared" si="1"/>
        <v/>
      </c>
      <c r="W229" s="5" t="str">
        <f t="shared" si="2"/>
        <v/>
      </c>
      <c r="X229" s="5" t="str">
        <f t="shared" si="3"/>
        <v/>
      </c>
      <c r="Y229" s="5" t="str">
        <f t="shared" si="4"/>
        <v/>
      </c>
      <c r="Z229" s="5" t="str">
        <f t="shared" si="5"/>
        <v/>
      </c>
    </row>
    <row r="230">
      <c r="A230" s="1" t="str">
        <f>Spaces!A230</f>
        <v/>
      </c>
      <c r="B230" s="1" t="str">
        <f>Spaces!B230</f>
        <v/>
      </c>
      <c r="C230" s="1" t="str">
        <f>Spaces!C230</f>
        <v/>
      </c>
      <c r="D230" s="1" t="str">
        <f>Spaces!D230</f>
        <v/>
      </c>
      <c r="E230" s="1" t="str">
        <f>Spaces!E230</f>
        <v/>
      </c>
      <c r="F230" s="1" t="str">
        <f>Spaces!F230</f>
        <v/>
      </c>
      <c r="G230" s="1" t="str">
        <f>Spaces!G230</f>
        <v/>
      </c>
      <c r="H230" s="1" t="str">
        <f>Spaces!H230</f>
        <v/>
      </c>
      <c r="I230" s="1" t="str">
        <f>Spaces!I230</f>
        <v/>
      </c>
      <c r="J230" s="1" t="str">
        <f>Spaces!J230</f>
        <v/>
      </c>
      <c r="K230" s="1" t="str">
        <f>Spaces!K230</f>
        <v/>
      </c>
      <c r="L230" s="1" t="str">
        <f>Spaces!L230</f>
        <v/>
      </c>
      <c r="M230" s="1" t="str">
        <f>Spaces!M230</f>
        <v/>
      </c>
      <c r="N230" s="1" t="str">
        <f>Spaces!N230</f>
        <v/>
      </c>
      <c r="O230" s="1" t="str">
        <f>Spaces!O230</f>
        <v/>
      </c>
      <c r="P230" s="1" t="str">
        <f>Spaces!P230</f>
        <v/>
      </c>
      <c r="Q230" s="1" t="str">
        <f>Spaces!Q230</f>
        <v/>
      </c>
      <c r="R230" s="1" t="str">
        <f>Spaces!R230</f>
        <v/>
      </c>
      <c r="S230" s="1" t="str">
        <f>Spaces!S230</f>
        <v/>
      </c>
      <c r="T230" s="1" t="str">
        <f>Spaces!T230</f>
        <v/>
      </c>
      <c r="U230" s="1" t="str">
        <f>Spaces!U230</f>
        <v/>
      </c>
      <c r="V230" s="1" t="str">
        <f t="shared" si="1"/>
        <v/>
      </c>
      <c r="W230" s="5" t="str">
        <f t="shared" si="2"/>
        <v/>
      </c>
      <c r="X230" s="5" t="str">
        <f t="shared" si="3"/>
        <v/>
      </c>
      <c r="Y230" s="5" t="str">
        <f t="shared" si="4"/>
        <v/>
      </c>
      <c r="Z230" s="5" t="str">
        <f t="shared" si="5"/>
        <v/>
      </c>
    </row>
    <row r="231">
      <c r="A231" s="1" t="str">
        <f>Spaces!A231</f>
        <v/>
      </c>
      <c r="B231" s="1" t="str">
        <f>Spaces!B231</f>
        <v/>
      </c>
      <c r="C231" s="1" t="str">
        <f>Spaces!C231</f>
        <v/>
      </c>
      <c r="D231" s="1" t="str">
        <f>Spaces!D231</f>
        <v/>
      </c>
      <c r="E231" s="1" t="str">
        <f>Spaces!E231</f>
        <v/>
      </c>
      <c r="F231" s="1" t="str">
        <f>Spaces!F231</f>
        <v/>
      </c>
      <c r="G231" s="1" t="str">
        <f>Spaces!G231</f>
        <v/>
      </c>
      <c r="H231" s="1" t="str">
        <f>Spaces!H231</f>
        <v/>
      </c>
      <c r="I231" s="1" t="str">
        <f>Spaces!I231</f>
        <v/>
      </c>
      <c r="J231" s="1" t="str">
        <f>Spaces!J231</f>
        <v/>
      </c>
      <c r="K231" s="1" t="str">
        <f>Spaces!K231</f>
        <v/>
      </c>
      <c r="L231" s="1" t="str">
        <f>Spaces!L231</f>
        <v/>
      </c>
      <c r="M231" s="1" t="str">
        <f>Spaces!M231</f>
        <v/>
      </c>
      <c r="N231" s="1" t="str">
        <f>Spaces!N231</f>
        <v/>
      </c>
      <c r="O231" s="1" t="str">
        <f>Spaces!O231</f>
        <v/>
      </c>
      <c r="P231" s="1" t="str">
        <f>Spaces!P231</f>
        <v/>
      </c>
      <c r="Q231" s="1" t="str">
        <f>Spaces!Q231</f>
        <v/>
      </c>
      <c r="R231" s="1" t="str">
        <f>Spaces!R231</f>
        <v/>
      </c>
      <c r="S231" s="1" t="str">
        <f>Spaces!S231</f>
        <v/>
      </c>
      <c r="T231" s="1" t="str">
        <f>Spaces!T231</f>
        <v/>
      </c>
      <c r="U231" s="1" t="str">
        <f>Spaces!U231</f>
        <v/>
      </c>
      <c r="V231" s="1" t="str">
        <f t="shared" si="1"/>
        <v/>
      </c>
      <c r="W231" s="5" t="str">
        <f t="shared" si="2"/>
        <v/>
      </c>
      <c r="X231" s="5" t="str">
        <f t="shared" si="3"/>
        <v/>
      </c>
      <c r="Y231" s="5" t="str">
        <f t="shared" si="4"/>
        <v/>
      </c>
      <c r="Z231" s="5" t="str">
        <f t="shared" si="5"/>
        <v/>
      </c>
    </row>
    <row r="232">
      <c r="A232" s="1" t="str">
        <f>Spaces!A232</f>
        <v/>
      </c>
      <c r="B232" s="1" t="str">
        <f>Spaces!B232</f>
        <v/>
      </c>
      <c r="C232" s="1" t="str">
        <f>Spaces!C232</f>
        <v/>
      </c>
      <c r="D232" s="1" t="str">
        <f>Spaces!D232</f>
        <v/>
      </c>
      <c r="E232" s="1" t="str">
        <f>Spaces!E232</f>
        <v/>
      </c>
      <c r="F232" s="1" t="str">
        <f>Spaces!F232</f>
        <v/>
      </c>
      <c r="G232" s="1" t="str">
        <f>Spaces!G232</f>
        <v/>
      </c>
      <c r="H232" s="1" t="str">
        <f>Spaces!H232</f>
        <v/>
      </c>
      <c r="I232" s="1" t="str">
        <f>Spaces!I232</f>
        <v/>
      </c>
      <c r="J232" s="1" t="str">
        <f>Spaces!J232</f>
        <v/>
      </c>
      <c r="K232" s="1" t="str">
        <f>Spaces!K232</f>
        <v/>
      </c>
      <c r="L232" s="1" t="str">
        <f>Spaces!L232</f>
        <v/>
      </c>
      <c r="M232" s="1" t="str">
        <f>Spaces!M232</f>
        <v/>
      </c>
      <c r="N232" s="1" t="str">
        <f>Spaces!N232</f>
        <v/>
      </c>
      <c r="O232" s="1" t="str">
        <f>Spaces!O232</f>
        <v/>
      </c>
      <c r="P232" s="1" t="str">
        <f>Spaces!P232</f>
        <v/>
      </c>
      <c r="Q232" s="1" t="str">
        <f>Spaces!Q232</f>
        <v/>
      </c>
      <c r="R232" s="1" t="str">
        <f>Spaces!R232</f>
        <v/>
      </c>
      <c r="S232" s="1" t="str">
        <f>Spaces!S232</f>
        <v/>
      </c>
      <c r="T232" s="1" t="str">
        <f>Spaces!T232</f>
        <v/>
      </c>
      <c r="U232" s="1" t="str">
        <f>Spaces!U232</f>
        <v/>
      </c>
      <c r="V232" s="1" t="str">
        <f t="shared" si="1"/>
        <v/>
      </c>
      <c r="W232" s="5" t="str">
        <f t="shared" si="2"/>
        <v/>
      </c>
      <c r="X232" s="5" t="str">
        <f t="shared" si="3"/>
        <v/>
      </c>
      <c r="Y232" s="5" t="str">
        <f t="shared" si="4"/>
        <v/>
      </c>
      <c r="Z232" s="5" t="str">
        <f t="shared" si="5"/>
        <v/>
      </c>
    </row>
    <row r="233">
      <c r="A233" s="1" t="str">
        <f>Spaces!A233</f>
        <v/>
      </c>
      <c r="B233" s="1" t="str">
        <f>Spaces!B233</f>
        <v/>
      </c>
      <c r="C233" s="1" t="str">
        <f>Spaces!C233</f>
        <v/>
      </c>
      <c r="D233" s="1" t="str">
        <f>Spaces!D233</f>
        <v/>
      </c>
      <c r="E233" s="1" t="str">
        <f>Spaces!E233</f>
        <v/>
      </c>
      <c r="F233" s="1" t="str">
        <f>Spaces!F233</f>
        <v/>
      </c>
      <c r="G233" s="1" t="str">
        <f>Spaces!G233</f>
        <v/>
      </c>
      <c r="H233" s="1" t="str">
        <f>Spaces!H233</f>
        <v/>
      </c>
      <c r="I233" s="1" t="str">
        <f>Spaces!I233</f>
        <v/>
      </c>
      <c r="J233" s="1" t="str">
        <f>Spaces!J233</f>
        <v/>
      </c>
      <c r="K233" s="1" t="str">
        <f>Spaces!K233</f>
        <v/>
      </c>
      <c r="L233" s="1" t="str">
        <f>Spaces!L233</f>
        <v/>
      </c>
      <c r="M233" s="1" t="str">
        <f>Spaces!M233</f>
        <v/>
      </c>
      <c r="N233" s="1" t="str">
        <f>Spaces!N233</f>
        <v/>
      </c>
      <c r="O233" s="1" t="str">
        <f>Spaces!O233</f>
        <v/>
      </c>
      <c r="P233" s="1" t="str">
        <f>Spaces!P233</f>
        <v/>
      </c>
      <c r="Q233" s="1" t="str">
        <f>Spaces!Q233</f>
        <v/>
      </c>
      <c r="R233" s="1" t="str">
        <f>Spaces!R233</f>
        <v/>
      </c>
      <c r="S233" s="1" t="str">
        <f>Spaces!S233</f>
        <v/>
      </c>
      <c r="T233" s="1" t="str">
        <f>Spaces!T233</f>
        <v/>
      </c>
      <c r="U233" s="1" t="str">
        <f>Spaces!U233</f>
        <v/>
      </c>
      <c r="V233" s="1" t="str">
        <f t="shared" si="1"/>
        <v/>
      </c>
      <c r="W233" s="5" t="str">
        <f t="shared" si="2"/>
        <v/>
      </c>
      <c r="X233" s="5" t="str">
        <f t="shared" si="3"/>
        <v/>
      </c>
      <c r="Y233" s="5" t="str">
        <f t="shared" si="4"/>
        <v/>
      </c>
      <c r="Z233" s="5" t="str">
        <f t="shared" si="5"/>
        <v/>
      </c>
    </row>
    <row r="234">
      <c r="A234" s="1" t="str">
        <f>Spaces!A234</f>
        <v/>
      </c>
      <c r="B234" s="1" t="str">
        <f>Spaces!B234</f>
        <v/>
      </c>
      <c r="C234" s="1" t="str">
        <f>Spaces!C234</f>
        <v/>
      </c>
      <c r="D234" s="1" t="str">
        <f>Spaces!D234</f>
        <v/>
      </c>
      <c r="E234" s="1" t="str">
        <f>Spaces!E234</f>
        <v/>
      </c>
      <c r="F234" s="1" t="str">
        <f>Spaces!F234</f>
        <v/>
      </c>
      <c r="G234" s="1" t="str">
        <f>Spaces!G234</f>
        <v/>
      </c>
      <c r="H234" s="1" t="str">
        <f>Spaces!H234</f>
        <v/>
      </c>
      <c r="I234" s="1" t="str">
        <f>Spaces!I234</f>
        <v/>
      </c>
      <c r="J234" s="1" t="str">
        <f>Spaces!J234</f>
        <v/>
      </c>
      <c r="K234" s="1" t="str">
        <f>Spaces!K234</f>
        <v/>
      </c>
      <c r="L234" s="1" t="str">
        <f>Spaces!L234</f>
        <v/>
      </c>
      <c r="M234" s="1" t="str">
        <f>Spaces!M234</f>
        <v/>
      </c>
      <c r="N234" s="1" t="str">
        <f>Spaces!N234</f>
        <v/>
      </c>
      <c r="O234" s="1" t="str">
        <f>Spaces!O234</f>
        <v/>
      </c>
      <c r="P234" s="1" t="str">
        <f>Spaces!P234</f>
        <v/>
      </c>
      <c r="Q234" s="1" t="str">
        <f>Spaces!Q234</f>
        <v/>
      </c>
      <c r="R234" s="1" t="str">
        <f>Spaces!R234</f>
        <v/>
      </c>
      <c r="S234" s="1" t="str">
        <f>Spaces!S234</f>
        <v/>
      </c>
      <c r="T234" s="1" t="str">
        <f>Spaces!T234</f>
        <v/>
      </c>
      <c r="U234" s="1" t="str">
        <f>Spaces!U234</f>
        <v/>
      </c>
      <c r="V234" s="1" t="str">
        <f t="shared" si="1"/>
        <v/>
      </c>
      <c r="W234" s="5" t="str">
        <f t="shared" si="2"/>
        <v/>
      </c>
      <c r="X234" s="5" t="str">
        <f t="shared" si="3"/>
        <v/>
      </c>
      <c r="Y234" s="5" t="str">
        <f t="shared" si="4"/>
        <v/>
      </c>
      <c r="Z234" s="5" t="str">
        <f t="shared" si="5"/>
        <v/>
      </c>
    </row>
    <row r="235">
      <c r="A235" s="1" t="str">
        <f>Spaces!A235</f>
        <v/>
      </c>
      <c r="B235" s="1" t="str">
        <f>Spaces!B235</f>
        <v/>
      </c>
      <c r="C235" s="1" t="str">
        <f>Spaces!C235</f>
        <v/>
      </c>
      <c r="D235" s="1" t="str">
        <f>Spaces!D235</f>
        <v/>
      </c>
      <c r="E235" s="1" t="str">
        <f>Spaces!E235</f>
        <v/>
      </c>
      <c r="F235" s="1" t="str">
        <f>Spaces!F235</f>
        <v/>
      </c>
      <c r="G235" s="1" t="str">
        <f>Spaces!G235</f>
        <v/>
      </c>
      <c r="H235" s="1" t="str">
        <f>Spaces!H235</f>
        <v/>
      </c>
      <c r="I235" s="1" t="str">
        <f>Spaces!I235</f>
        <v/>
      </c>
      <c r="J235" s="1" t="str">
        <f>Spaces!J235</f>
        <v/>
      </c>
      <c r="K235" s="1" t="str">
        <f>Spaces!K235</f>
        <v/>
      </c>
      <c r="L235" s="1" t="str">
        <f>Spaces!L235</f>
        <v/>
      </c>
      <c r="M235" s="1" t="str">
        <f>Spaces!M235</f>
        <v/>
      </c>
      <c r="N235" s="1" t="str">
        <f>Spaces!N235</f>
        <v/>
      </c>
      <c r="O235" s="1" t="str">
        <f>Spaces!O235</f>
        <v/>
      </c>
      <c r="P235" s="1" t="str">
        <f>Spaces!P235</f>
        <v/>
      </c>
      <c r="Q235" s="1" t="str">
        <f>Spaces!Q235</f>
        <v/>
      </c>
      <c r="R235" s="1" t="str">
        <f>Spaces!R235</f>
        <v/>
      </c>
      <c r="S235" s="1" t="str">
        <f>Spaces!S235</f>
        <v/>
      </c>
      <c r="T235" s="1" t="str">
        <f>Spaces!T235</f>
        <v/>
      </c>
      <c r="U235" s="1" t="str">
        <f>Spaces!U235</f>
        <v/>
      </c>
      <c r="V235" s="1" t="str">
        <f t="shared" si="1"/>
        <v/>
      </c>
      <c r="W235" s="5" t="str">
        <f t="shared" si="2"/>
        <v/>
      </c>
      <c r="X235" s="5" t="str">
        <f t="shared" si="3"/>
        <v/>
      </c>
      <c r="Y235" s="5" t="str">
        <f t="shared" si="4"/>
        <v/>
      </c>
      <c r="Z235" s="5" t="str">
        <f t="shared" si="5"/>
        <v/>
      </c>
    </row>
    <row r="236">
      <c r="A236" s="1" t="str">
        <f>Spaces!A236</f>
        <v/>
      </c>
      <c r="B236" s="1" t="str">
        <f>Spaces!B236</f>
        <v/>
      </c>
      <c r="C236" s="1" t="str">
        <f>Spaces!C236</f>
        <v/>
      </c>
      <c r="D236" s="1" t="str">
        <f>Spaces!D236</f>
        <v/>
      </c>
      <c r="E236" s="1" t="str">
        <f>Spaces!E236</f>
        <v/>
      </c>
      <c r="F236" s="1" t="str">
        <f>Spaces!F236</f>
        <v/>
      </c>
      <c r="G236" s="1" t="str">
        <f>Spaces!G236</f>
        <v/>
      </c>
      <c r="H236" s="1" t="str">
        <f>Spaces!H236</f>
        <v/>
      </c>
      <c r="I236" s="1" t="str">
        <f>Spaces!I236</f>
        <v/>
      </c>
      <c r="J236" s="1" t="str">
        <f>Spaces!J236</f>
        <v/>
      </c>
      <c r="K236" s="1" t="str">
        <f>Spaces!K236</f>
        <v/>
      </c>
      <c r="L236" s="1" t="str">
        <f>Spaces!L236</f>
        <v/>
      </c>
      <c r="M236" s="1" t="str">
        <f>Spaces!M236</f>
        <v/>
      </c>
      <c r="N236" s="1" t="str">
        <f>Spaces!N236</f>
        <v/>
      </c>
      <c r="O236" s="1" t="str">
        <f>Spaces!O236</f>
        <v/>
      </c>
      <c r="P236" s="1" t="str">
        <f>Spaces!P236</f>
        <v/>
      </c>
      <c r="Q236" s="1" t="str">
        <f>Spaces!Q236</f>
        <v/>
      </c>
      <c r="R236" s="1" t="str">
        <f>Spaces!R236</f>
        <v/>
      </c>
      <c r="S236" s="1" t="str">
        <f>Spaces!S236</f>
        <v/>
      </c>
      <c r="T236" s="1" t="str">
        <f>Spaces!T236</f>
        <v/>
      </c>
      <c r="U236" s="1" t="str">
        <f>Spaces!U236</f>
        <v/>
      </c>
      <c r="V236" s="1" t="str">
        <f t="shared" si="1"/>
        <v/>
      </c>
      <c r="W236" s="5" t="str">
        <f t="shared" si="2"/>
        <v/>
      </c>
      <c r="X236" s="5" t="str">
        <f t="shared" si="3"/>
        <v/>
      </c>
      <c r="Y236" s="5" t="str">
        <f t="shared" si="4"/>
        <v/>
      </c>
      <c r="Z236" s="5" t="str">
        <f t="shared" si="5"/>
        <v/>
      </c>
    </row>
    <row r="237">
      <c r="A237" s="1" t="str">
        <f>Spaces!A237</f>
        <v/>
      </c>
      <c r="B237" s="1" t="str">
        <f>Spaces!B237</f>
        <v/>
      </c>
      <c r="C237" s="1" t="str">
        <f>Spaces!C237</f>
        <v/>
      </c>
      <c r="D237" s="1" t="str">
        <f>Spaces!D237</f>
        <v/>
      </c>
      <c r="E237" s="1" t="str">
        <f>Spaces!E237</f>
        <v/>
      </c>
      <c r="F237" s="1" t="str">
        <f>Spaces!F237</f>
        <v/>
      </c>
      <c r="G237" s="1" t="str">
        <f>Spaces!G237</f>
        <v/>
      </c>
      <c r="H237" s="1" t="str">
        <f>Spaces!H237</f>
        <v/>
      </c>
      <c r="I237" s="1" t="str">
        <f>Spaces!I237</f>
        <v/>
      </c>
      <c r="J237" s="1" t="str">
        <f>Spaces!J237</f>
        <v/>
      </c>
      <c r="K237" s="1" t="str">
        <f>Spaces!K237</f>
        <v/>
      </c>
      <c r="L237" s="1" t="str">
        <f>Spaces!L237</f>
        <v/>
      </c>
      <c r="M237" s="1" t="str">
        <f>Spaces!M237</f>
        <v/>
      </c>
      <c r="N237" s="1" t="str">
        <f>Spaces!N237</f>
        <v/>
      </c>
      <c r="O237" s="1" t="str">
        <f>Spaces!O237</f>
        <v/>
      </c>
      <c r="P237" s="1" t="str">
        <f>Spaces!P237</f>
        <v/>
      </c>
      <c r="Q237" s="1" t="str">
        <f>Spaces!Q237</f>
        <v/>
      </c>
      <c r="R237" s="1" t="str">
        <f>Spaces!R237</f>
        <v/>
      </c>
      <c r="S237" s="1" t="str">
        <f>Spaces!S237</f>
        <v/>
      </c>
      <c r="T237" s="1" t="str">
        <f>Spaces!T237</f>
        <v/>
      </c>
      <c r="U237" s="1" t="str">
        <f>Spaces!U237</f>
        <v/>
      </c>
      <c r="V237" s="1" t="str">
        <f t="shared" si="1"/>
        <v/>
      </c>
      <c r="W237" s="5" t="str">
        <f t="shared" si="2"/>
        <v/>
      </c>
      <c r="X237" s="5" t="str">
        <f t="shared" si="3"/>
        <v/>
      </c>
      <c r="Y237" s="5" t="str">
        <f t="shared" si="4"/>
        <v/>
      </c>
      <c r="Z237" s="5" t="str">
        <f t="shared" si="5"/>
        <v/>
      </c>
    </row>
    <row r="238">
      <c r="A238" s="1" t="str">
        <f>Spaces!A238</f>
        <v/>
      </c>
      <c r="B238" s="1" t="str">
        <f>Spaces!B238</f>
        <v/>
      </c>
      <c r="C238" s="1" t="str">
        <f>Spaces!C238</f>
        <v/>
      </c>
      <c r="D238" s="1" t="str">
        <f>Spaces!D238</f>
        <v/>
      </c>
      <c r="E238" s="1" t="str">
        <f>Spaces!E238</f>
        <v/>
      </c>
      <c r="F238" s="1" t="str">
        <f>Spaces!F238</f>
        <v/>
      </c>
      <c r="G238" s="1" t="str">
        <f>Spaces!G238</f>
        <v/>
      </c>
      <c r="H238" s="1" t="str">
        <f>Spaces!H238</f>
        <v/>
      </c>
      <c r="I238" s="1" t="str">
        <f>Spaces!I238</f>
        <v/>
      </c>
      <c r="J238" s="1" t="str">
        <f>Spaces!J238</f>
        <v/>
      </c>
      <c r="K238" s="1" t="str">
        <f>Spaces!K238</f>
        <v/>
      </c>
      <c r="L238" s="1" t="str">
        <f>Spaces!L238</f>
        <v/>
      </c>
      <c r="M238" s="1" t="str">
        <f>Spaces!M238</f>
        <v/>
      </c>
      <c r="N238" s="1" t="str">
        <f>Spaces!N238</f>
        <v/>
      </c>
      <c r="O238" s="1" t="str">
        <f>Spaces!O238</f>
        <v/>
      </c>
      <c r="P238" s="1" t="str">
        <f>Spaces!P238</f>
        <v/>
      </c>
      <c r="Q238" s="1" t="str">
        <f>Spaces!Q238</f>
        <v/>
      </c>
      <c r="R238" s="1" t="str">
        <f>Spaces!R238</f>
        <v/>
      </c>
      <c r="S238" s="1" t="str">
        <f>Spaces!S238</f>
        <v/>
      </c>
      <c r="T238" s="1" t="str">
        <f>Spaces!T238</f>
        <v/>
      </c>
      <c r="U238" s="1" t="str">
        <f>Spaces!U238</f>
        <v/>
      </c>
      <c r="V238" s="1" t="str">
        <f t="shared" si="1"/>
        <v/>
      </c>
      <c r="W238" s="5" t="str">
        <f t="shared" si="2"/>
        <v/>
      </c>
      <c r="X238" s="5" t="str">
        <f t="shared" si="3"/>
        <v/>
      </c>
      <c r="Y238" s="5" t="str">
        <f t="shared" si="4"/>
        <v/>
      </c>
      <c r="Z238" s="5" t="str">
        <f t="shared" si="5"/>
        <v/>
      </c>
    </row>
    <row r="239">
      <c r="A239" s="1" t="str">
        <f>Spaces!A239</f>
        <v/>
      </c>
      <c r="B239" s="1" t="str">
        <f>Spaces!B239</f>
        <v/>
      </c>
      <c r="C239" s="1" t="str">
        <f>Spaces!C239</f>
        <v/>
      </c>
      <c r="D239" s="1" t="str">
        <f>Spaces!D239</f>
        <v/>
      </c>
      <c r="E239" s="1" t="str">
        <f>Spaces!E239</f>
        <v/>
      </c>
      <c r="F239" s="1" t="str">
        <f>Spaces!F239</f>
        <v/>
      </c>
      <c r="G239" s="1" t="str">
        <f>Spaces!G239</f>
        <v/>
      </c>
      <c r="H239" s="1" t="str">
        <f>Spaces!H239</f>
        <v/>
      </c>
      <c r="I239" s="1" t="str">
        <f>Spaces!I239</f>
        <v/>
      </c>
      <c r="J239" s="1" t="str">
        <f>Spaces!J239</f>
        <v/>
      </c>
      <c r="K239" s="1" t="str">
        <f>Spaces!K239</f>
        <v/>
      </c>
      <c r="L239" s="1" t="str">
        <f>Spaces!L239</f>
        <v/>
      </c>
      <c r="M239" s="1" t="str">
        <f>Spaces!M239</f>
        <v/>
      </c>
      <c r="N239" s="1" t="str">
        <f>Spaces!N239</f>
        <v/>
      </c>
      <c r="O239" s="1" t="str">
        <f>Spaces!O239</f>
        <v/>
      </c>
      <c r="P239" s="1" t="str">
        <f>Spaces!P239</f>
        <v/>
      </c>
      <c r="Q239" s="1" t="str">
        <f>Spaces!Q239</f>
        <v/>
      </c>
      <c r="R239" s="1" t="str">
        <f>Spaces!R239</f>
        <v/>
      </c>
      <c r="S239" s="1" t="str">
        <f>Spaces!S239</f>
        <v/>
      </c>
      <c r="T239" s="1" t="str">
        <f>Spaces!T239</f>
        <v/>
      </c>
      <c r="U239" s="1" t="str">
        <f>Spaces!U239</f>
        <v/>
      </c>
      <c r="V239" s="1" t="str">
        <f t="shared" si="1"/>
        <v/>
      </c>
      <c r="W239" s="5" t="str">
        <f t="shared" si="2"/>
        <v/>
      </c>
      <c r="X239" s="5" t="str">
        <f t="shared" si="3"/>
        <v/>
      </c>
      <c r="Y239" s="5" t="str">
        <f t="shared" si="4"/>
        <v/>
      </c>
      <c r="Z239" s="5" t="str">
        <f t="shared" si="5"/>
        <v/>
      </c>
    </row>
    <row r="240">
      <c r="A240" s="1" t="str">
        <f>Spaces!A240</f>
        <v/>
      </c>
      <c r="B240" s="1" t="str">
        <f>Spaces!B240</f>
        <v/>
      </c>
      <c r="C240" s="1" t="str">
        <f>Spaces!C240</f>
        <v/>
      </c>
      <c r="D240" s="1" t="str">
        <f>Spaces!D240</f>
        <v/>
      </c>
      <c r="E240" s="1" t="str">
        <f>Spaces!E240</f>
        <v/>
      </c>
      <c r="F240" s="1" t="str">
        <f>Spaces!F240</f>
        <v/>
      </c>
      <c r="G240" s="1" t="str">
        <f>Spaces!G240</f>
        <v/>
      </c>
      <c r="H240" s="1" t="str">
        <f>Spaces!H240</f>
        <v/>
      </c>
      <c r="I240" s="1" t="str">
        <f>Spaces!I240</f>
        <v/>
      </c>
      <c r="J240" s="1" t="str">
        <f>Spaces!J240</f>
        <v/>
      </c>
      <c r="K240" s="1" t="str">
        <f>Spaces!K240</f>
        <v/>
      </c>
      <c r="L240" s="1" t="str">
        <f>Spaces!L240</f>
        <v/>
      </c>
      <c r="M240" s="1" t="str">
        <f>Spaces!M240</f>
        <v/>
      </c>
      <c r="N240" s="1" t="str">
        <f>Spaces!N240</f>
        <v/>
      </c>
      <c r="O240" s="1" t="str">
        <f>Spaces!O240</f>
        <v/>
      </c>
      <c r="P240" s="1" t="str">
        <f>Spaces!P240</f>
        <v/>
      </c>
      <c r="Q240" s="1" t="str">
        <f>Spaces!Q240</f>
        <v/>
      </c>
      <c r="R240" s="1" t="str">
        <f>Spaces!R240</f>
        <v/>
      </c>
      <c r="S240" s="1" t="str">
        <f>Spaces!S240</f>
        <v/>
      </c>
      <c r="T240" s="1" t="str">
        <f>Spaces!T240</f>
        <v/>
      </c>
      <c r="U240" s="1" t="str">
        <f>Spaces!U240</f>
        <v/>
      </c>
      <c r="V240" s="1" t="str">
        <f t="shared" si="1"/>
        <v/>
      </c>
      <c r="W240" s="5" t="str">
        <f t="shared" si="2"/>
        <v/>
      </c>
      <c r="X240" s="5" t="str">
        <f t="shared" si="3"/>
        <v/>
      </c>
      <c r="Y240" s="5" t="str">
        <f t="shared" si="4"/>
        <v/>
      </c>
      <c r="Z240" s="5" t="str">
        <f t="shared" si="5"/>
        <v/>
      </c>
    </row>
    <row r="241">
      <c r="A241" s="1" t="str">
        <f>Spaces!A241</f>
        <v/>
      </c>
      <c r="B241" s="1" t="str">
        <f>Spaces!B241</f>
        <v/>
      </c>
      <c r="C241" s="1" t="str">
        <f>Spaces!C241</f>
        <v/>
      </c>
      <c r="D241" s="1" t="str">
        <f>Spaces!D241</f>
        <v/>
      </c>
      <c r="E241" s="1" t="str">
        <f>Spaces!E241</f>
        <v/>
      </c>
      <c r="F241" s="1" t="str">
        <f>Spaces!F241</f>
        <v/>
      </c>
      <c r="G241" s="1" t="str">
        <f>Spaces!G241</f>
        <v/>
      </c>
      <c r="H241" s="1" t="str">
        <f>Spaces!H241</f>
        <v/>
      </c>
      <c r="I241" s="1" t="str">
        <f>Spaces!I241</f>
        <v/>
      </c>
      <c r="J241" s="1" t="str">
        <f>Spaces!J241</f>
        <v/>
      </c>
      <c r="K241" s="1" t="str">
        <f>Spaces!K241</f>
        <v/>
      </c>
      <c r="L241" s="1" t="str">
        <f>Spaces!L241</f>
        <v/>
      </c>
      <c r="M241" s="1" t="str">
        <f>Spaces!M241</f>
        <v/>
      </c>
      <c r="N241" s="1" t="str">
        <f>Spaces!N241</f>
        <v/>
      </c>
      <c r="O241" s="1" t="str">
        <f>Spaces!O241</f>
        <v/>
      </c>
      <c r="P241" s="1" t="str">
        <f>Spaces!P241</f>
        <v/>
      </c>
      <c r="Q241" s="1" t="str">
        <f>Spaces!Q241</f>
        <v/>
      </c>
      <c r="R241" s="1" t="str">
        <f>Spaces!R241</f>
        <v/>
      </c>
      <c r="S241" s="1" t="str">
        <f>Spaces!S241</f>
        <v/>
      </c>
      <c r="T241" s="1" t="str">
        <f>Spaces!T241</f>
        <v/>
      </c>
      <c r="U241" s="1" t="str">
        <f>Spaces!U241</f>
        <v/>
      </c>
      <c r="V241" s="1" t="str">
        <f t="shared" si="1"/>
        <v/>
      </c>
      <c r="W241" s="5" t="str">
        <f t="shared" si="2"/>
        <v/>
      </c>
      <c r="X241" s="5" t="str">
        <f t="shared" si="3"/>
        <v/>
      </c>
      <c r="Y241" s="5" t="str">
        <f t="shared" si="4"/>
        <v/>
      </c>
      <c r="Z241" s="5" t="str">
        <f t="shared" si="5"/>
        <v/>
      </c>
    </row>
    <row r="242">
      <c r="A242" s="1" t="str">
        <f>Spaces!A242</f>
        <v/>
      </c>
      <c r="B242" s="1" t="str">
        <f>Spaces!B242</f>
        <v/>
      </c>
      <c r="C242" s="1" t="str">
        <f>Spaces!C242</f>
        <v/>
      </c>
      <c r="D242" s="1" t="str">
        <f>Spaces!D242</f>
        <v/>
      </c>
      <c r="E242" s="1" t="str">
        <f>Spaces!E242</f>
        <v/>
      </c>
      <c r="F242" s="1" t="str">
        <f>Spaces!F242</f>
        <v/>
      </c>
      <c r="G242" s="1" t="str">
        <f>Spaces!G242</f>
        <v/>
      </c>
      <c r="H242" s="1" t="str">
        <f>Spaces!H242</f>
        <v/>
      </c>
      <c r="I242" s="1" t="str">
        <f>Spaces!I242</f>
        <v/>
      </c>
      <c r="J242" s="1" t="str">
        <f>Spaces!J242</f>
        <v/>
      </c>
      <c r="K242" s="1" t="str">
        <f>Spaces!K242</f>
        <v/>
      </c>
      <c r="L242" s="1" t="str">
        <f>Spaces!L242</f>
        <v/>
      </c>
      <c r="M242" s="1" t="str">
        <f>Spaces!M242</f>
        <v/>
      </c>
      <c r="N242" s="1" t="str">
        <f>Spaces!N242</f>
        <v/>
      </c>
      <c r="O242" s="1" t="str">
        <f>Spaces!O242</f>
        <v/>
      </c>
      <c r="P242" s="1" t="str">
        <f>Spaces!P242</f>
        <v/>
      </c>
      <c r="Q242" s="1" t="str">
        <f>Spaces!Q242</f>
        <v/>
      </c>
      <c r="R242" s="1" t="str">
        <f>Spaces!R242</f>
        <v/>
      </c>
      <c r="S242" s="1" t="str">
        <f>Spaces!S242</f>
        <v/>
      </c>
      <c r="T242" s="1" t="str">
        <f>Spaces!T242</f>
        <v/>
      </c>
      <c r="U242" s="1" t="str">
        <f>Spaces!U242</f>
        <v/>
      </c>
      <c r="V242" s="1" t="str">
        <f t="shared" si="1"/>
        <v/>
      </c>
      <c r="W242" s="5" t="str">
        <f t="shared" si="2"/>
        <v/>
      </c>
      <c r="X242" s="5" t="str">
        <f t="shared" si="3"/>
        <v/>
      </c>
      <c r="Y242" s="5" t="str">
        <f t="shared" si="4"/>
        <v/>
      </c>
      <c r="Z242" s="5" t="str">
        <f t="shared" si="5"/>
        <v/>
      </c>
    </row>
    <row r="243">
      <c r="A243" s="1" t="str">
        <f>Spaces!A243</f>
        <v/>
      </c>
      <c r="B243" s="1" t="str">
        <f>Spaces!B243</f>
        <v/>
      </c>
      <c r="C243" s="1" t="str">
        <f>Spaces!C243</f>
        <v/>
      </c>
      <c r="D243" s="1" t="str">
        <f>Spaces!D243</f>
        <v/>
      </c>
      <c r="E243" s="1" t="str">
        <f>Spaces!E243</f>
        <v/>
      </c>
      <c r="F243" s="1" t="str">
        <f>Spaces!F243</f>
        <v/>
      </c>
      <c r="G243" s="1" t="str">
        <f>Spaces!G243</f>
        <v/>
      </c>
      <c r="H243" s="1" t="str">
        <f>Spaces!H243</f>
        <v/>
      </c>
      <c r="I243" s="1" t="str">
        <f>Spaces!I243</f>
        <v/>
      </c>
      <c r="J243" s="1" t="str">
        <f>Spaces!J243</f>
        <v/>
      </c>
      <c r="K243" s="1" t="str">
        <f>Spaces!K243</f>
        <v/>
      </c>
      <c r="L243" s="1" t="str">
        <f>Spaces!L243</f>
        <v/>
      </c>
      <c r="M243" s="1" t="str">
        <f>Spaces!M243</f>
        <v/>
      </c>
      <c r="N243" s="1" t="str">
        <f>Spaces!N243</f>
        <v/>
      </c>
      <c r="O243" s="1" t="str">
        <f>Spaces!O243</f>
        <v/>
      </c>
      <c r="P243" s="1" t="str">
        <f>Spaces!P243</f>
        <v/>
      </c>
      <c r="Q243" s="1" t="str">
        <f>Spaces!Q243</f>
        <v/>
      </c>
      <c r="R243" s="1" t="str">
        <f>Spaces!R243</f>
        <v/>
      </c>
      <c r="S243" s="1" t="str">
        <f>Spaces!S243</f>
        <v/>
      </c>
      <c r="T243" s="1" t="str">
        <f>Spaces!T243</f>
        <v/>
      </c>
      <c r="U243" s="1" t="str">
        <f>Spaces!U243</f>
        <v/>
      </c>
      <c r="V243" s="1" t="str">
        <f t="shared" si="1"/>
        <v/>
      </c>
      <c r="W243" s="5" t="str">
        <f t="shared" si="2"/>
        <v/>
      </c>
      <c r="X243" s="5" t="str">
        <f t="shared" si="3"/>
        <v/>
      </c>
      <c r="Y243" s="5" t="str">
        <f t="shared" si="4"/>
        <v/>
      </c>
      <c r="Z243" s="5" t="str">
        <f t="shared" si="5"/>
        <v/>
      </c>
    </row>
    <row r="244">
      <c r="A244" s="1" t="str">
        <f>Spaces!A244</f>
        <v/>
      </c>
      <c r="B244" s="1" t="str">
        <f>Spaces!B244</f>
        <v/>
      </c>
      <c r="C244" s="1" t="str">
        <f>Spaces!C244</f>
        <v/>
      </c>
      <c r="D244" s="1" t="str">
        <f>Spaces!D244</f>
        <v/>
      </c>
      <c r="E244" s="1" t="str">
        <f>Spaces!E244</f>
        <v/>
      </c>
      <c r="F244" s="1" t="str">
        <f>Spaces!F244</f>
        <v/>
      </c>
      <c r="G244" s="1" t="str">
        <f>Spaces!G244</f>
        <v/>
      </c>
      <c r="H244" s="1" t="str">
        <f>Spaces!H244</f>
        <v/>
      </c>
      <c r="I244" s="1" t="str">
        <f>Spaces!I244</f>
        <v/>
      </c>
      <c r="J244" s="1" t="str">
        <f>Spaces!J244</f>
        <v/>
      </c>
      <c r="K244" s="1" t="str">
        <f>Spaces!K244</f>
        <v/>
      </c>
      <c r="L244" s="1" t="str">
        <f>Spaces!L244</f>
        <v/>
      </c>
      <c r="M244" s="1" t="str">
        <f>Spaces!M244</f>
        <v/>
      </c>
      <c r="N244" s="1" t="str">
        <f>Spaces!N244</f>
        <v/>
      </c>
      <c r="O244" s="1" t="str">
        <f>Spaces!O244</f>
        <v/>
      </c>
      <c r="P244" s="1" t="str">
        <f>Spaces!P244</f>
        <v/>
      </c>
      <c r="Q244" s="1" t="str">
        <f>Spaces!Q244</f>
        <v/>
      </c>
      <c r="R244" s="1" t="str">
        <f>Spaces!R244</f>
        <v/>
      </c>
      <c r="S244" s="1" t="str">
        <f>Spaces!S244</f>
        <v/>
      </c>
      <c r="T244" s="1" t="str">
        <f>Spaces!T244</f>
        <v/>
      </c>
      <c r="U244" s="1" t="str">
        <f>Spaces!U244</f>
        <v/>
      </c>
      <c r="V244" s="1" t="str">
        <f t="shared" si="1"/>
        <v/>
      </c>
      <c r="W244" s="5" t="str">
        <f t="shared" si="2"/>
        <v/>
      </c>
      <c r="X244" s="5" t="str">
        <f t="shared" si="3"/>
        <v/>
      </c>
      <c r="Y244" s="5" t="str">
        <f t="shared" si="4"/>
        <v/>
      </c>
      <c r="Z244" s="5" t="str">
        <f t="shared" si="5"/>
        <v/>
      </c>
    </row>
    <row r="245">
      <c r="A245" s="1" t="str">
        <f>Spaces!A245</f>
        <v/>
      </c>
      <c r="B245" s="1" t="str">
        <f>Spaces!B245</f>
        <v/>
      </c>
      <c r="C245" s="1" t="str">
        <f>Spaces!C245</f>
        <v/>
      </c>
      <c r="D245" s="1" t="str">
        <f>Spaces!D245</f>
        <v/>
      </c>
      <c r="E245" s="1" t="str">
        <f>Spaces!E245</f>
        <v/>
      </c>
      <c r="F245" s="1" t="str">
        <f>Spaces!F245</f>
        <v/>
      </c>
      <c r="G245" s="1" t="str">
        <f>Spaces!G245</f>
        <v/>
      </c>
      <c r="H245" s="1" t="str">
        <f>Spaces!H245</f>
        <v/>
      </c>
      <c r="I245" s="1" t="str">
        <f>Spaces!I245</f>
        <v/>
      </c>
      <c r="J245" s="1" t="str">
        <f>Spaces!J245</f>
        <v/>
      </c>
      <c r="K245" s="1" t="str">
        <f>Spaces!K245</f>
        <v/>
      </c>
      <c r="L245" s="1" t="str">
        <f>Spaces!L245</f>
        <v/>
      </c>
      <c r="M245" s="1" t="str">
        <f>Spaces!M245</f>
        <v/>
      </c>
      <c r="N245" s="1" t="str">
        <f>Spaces!N245</f>
        <v/>
      </c>
      <c r="O245" s="1" t="str">
        <f>Spaces!O245</f>
        <v/>
      </c>
      <c r="P245" s="1" t="str">
        <f>Spaces!P245</f>
        <v/>
      </c>
      <c r="Q245" s="1" t="str">
        <f>Spaces!Q245</f>
        <v/>
      </c>
      <c r="R245" s="1" t="str">
        <f>Spaces!R245</f>
        <v/>
      </c>
      <c r="S245" s="1" t="str">
        <f>Spaces!S245</f>
        <v/>
      </c>
      <c r="T245" s="1" t="str">
        <f>Spaces!T245</f>
        <v/>
      </c>
      <c r="U245" s="1" t="str">
        <f>Spaces!U245</f>
        <v/>
      </c>
      <c r="V245" s="1" t="str">
        <f t="shared" si="1"/>
        <v/>
      </c>
      <c r="W245" s="5" t="str">
        <f t="shared" si="2"/>
        <v/>
      </c>
      <c r="X245" s="5" t="str">
        <f t="shared" si="3"/>
        <v/>
      </c>
      <c r="Y245" s="5" t="str">
        <f t="shared" si="4"/>
        <v/>
      </c>
      <c r="Z245" s="5" t="str">
        <f t="shared" si="5"/>
        <v/>
      </c>
    </row>
    <row r="246">
      <c r="A246" s="1" t="str">
        <f>Spaces!A246</f>
        <v/>
      </c>
      <c r="B246" s="1" t="str">
        <f>Spaces!B246</f>
        <v/>
      </c>
      <c r="C246" s="1" t="str">
        <f>Spaces!C246</f>
        <v/>
      </c>
      <c r="D246" s="1" t="str">
        <f>Spaces!D246</f>
        <v/>
      </c>
      <c r="E246" s="1" t="str">
        <f>Spaces!E246</f>
        <v/>
      </c>
      <c r="F246" s="1" t="str">
        <f>Spaces!F246</f>
        <v/>
      </c>
      <c r="G246" s="1" t="str">
        <f>Spaces!G246</f>
        <v/>
      </c>
      <c r="H246" s="1" t="str">
        <f>Spaces!H246</f>
        <v/>
      </c>
      <c r="I246" s="1" t="str">
        <f>Spaces!I246</f>
        <v/>
      </c>
      <c r="J246" s="1" t="str">
        <f>Spaces!J246</f>
        <v/>
      </c>
      <c r="K246" s="1" t="str">
        <f>Spaces!K246</f>
        <v/>
      </c>
      <c r="L246" s="1" t="str">
        <f>Spaces!L246</f>
        <v/>
      </c>
      <c r="M246" s="1" t="str">
        <f>Spaces!M246</f>
        <v/>
      </c>
      <c r="N246" s="1" t="str">
        <f>Spaces!N246</f>
        <v/>
      </c>
      <c r="O246" s="1" t="str">
        <f>Spaces!O246</f>
        <v/>
      </c>
      <c r="P246" s="1" t="str">
        <f>Spaces!P246</f>
        <v/>
      </c>
      <c r="Q246" s="1" t="str">
        <f>Spaces!Q246</f>
        <v/>
      </c>
      <c r="R246" s="1" t="str">
        <f>Spaces!R246</f>
        <v/>
      </c>
      <c r="S246" s="1" t="str">
        <f>Spaces!S246</f>
        <v/>
      </c>
      <c r="T246" s="1" t="str">
        <f>Spaces!T246</f>
        <v/>
      </c>
      <c r="U246" s="1" t="str">
        <f>Spaces!U246</f>
        <v/>
      </c>
      <c r="V246" s="1" t="str">
        <f t="shared" si="1"/>
        <v/>
      </c>
      <c r="W246" s="5" t="str">
        <f t="shared" si="2"/>
        <v/>
      </c>
      <c r="X246" s="5" t="str">
        <f t="shared" si="3"/>
        <v/>
      </c>
      <c r="Y246" s="5" t="str">
        <f t="shared" si="4"/>
        <v/>
      </c>
      <c r="Z246" s="5" t="str">
        <f t="shared" si="5"/>
        <v/>
      </c>
    </row>
    <row r="247">
      <c r="A247" s="1" t="str">
        <f>Spaces!A247</f>
        <v/>
      </c>
      <c r="B247" s="1" t="str">
        <f>Spaces!B247</f>
        <v/>
      </c>
      <c r="C247" s="1" t="str">
        <f>Spaces!C247</f>
        <v/>
      </c>
      <c r="D247" s="1" t="str">
        <f>Spaces!D247</f>
        <v/>
      </c>
      <c r="E247" s="1" t="str">
        <f>Spaces!E247</f>
        <v/>
      </c>
      <c r="F247" s="1" t="str">
        <f>Spaces!F247</f>
        <v/>
      </c>
      <c r="G247" s="1" t="str">
        <f>Spaces!G247</f>
        <v/>
      </c>
      <c r="H247" s="1" t="str">
        <f>Spaces!H247</f>
        <v/>
      </c>
      <c r="I247" s="1" t="str">
        <f>Spaces!I247</f>
        <v/>
      </c>
      <c r="J247" s="1" t="str">
        <f>Spaces!J247</f>
        <v/>
      </c>
      <c r="K247" s="1" t="str">
        <f>Spaces!K247</f>
        <v/>
      </c>
      <c r="L247" s="1" t="str">
        <f>Spaces!L247</f>
        <v/>
      </c>
      <c r="M247" s="1" t="str">
        <f>Spaces!M247</f>
        <v/>
      </c>
      <c r="N247" s="1" t="str">
        <f>Spaces!N247</f>
        <v/>
      </c>
      <c r="O247" s="1" t="str">
        <f>Spaces!O247</f>
        <v/>
      </c>
      <c r="P247" s="1" t="str">
        <f>Spaces!P247</f>
        <v/>
      </c>
      <c r="Q247" s="1" t="str">
        <f>Spaces!Q247</f>
        <v/>
      </c>
      <c r="R247" s="1" t="str">
        <f>Spaces!R247</f>
        <v/>
      </c>
      <c r="S247" s="1" t="str">
        <f>Spaces!S247</f>
        <v/>
      </c>
      <c r="T247" s="1" t="str">
        <f>Spaces!T247</f>
        <v/>
      </c>
      <c r="U247" s="1" t="str">
        <f>Spaces!U247</f>
        <v/>
      </c>
      <c r="V247" s="1" t="str">
        <f t="shared" si="1"/>
        <v/>
      </c>
      <c r="W247" s="5" t="str">
        <f t="shared" si="2"/>
        <v/>
      </c>
      <c r="X247" s="5" t="str">
        <f t="shared" si="3"/>
        <v/>
      </c>
      <c r="Y247" s="5" t="str">
        <f t="shared" si="4"/>
        <v/>
      </c>
      <c r="Z247" s="5" t="str">
        <f t="shared" si="5"/>
        <v/>
      </c>
    </row>
    <row r="248">
      <c r="A248" s="1" t="str">
        <f>Spaces!A248</f>
        <v/>
      </c>
      <c r="B248" s="1" t="str">
        <f>Spaces!B248</f>
        <v/>
      </c>
      <c r="C248" s="1" t="str">
        <f>Spaces!C248</f>
        <v/>
      </c>
      <c r="D248" s="1" t="str">
        <f>Spaces!D248</f>
        <v/>
      </c>
      <c r="E248" s="1" t="str">
        <f>Spaces!E248</f>
        <v/>
      </c>
      <c r="F248" s="1" t="str">
        <f>Spaces!F248</f>
        <v/>
      </c>
      <c r="G248" s="1" t="str">
        <f>Spaces!G248</f>
        <v/>
      </c>
      <c r="H248" s="1" t="str">
        <f>Spaces!H248</f>
        <v/>
      </c>
      <c r="I248" s="1" t="str">
        <f>Spaces!I248</f>
        <v/>
      </c>
      <c r="J248" s="1" t="str">
        <f>Spaces!J248</f>
        <v/>
      </c>
      <c r="K248" s="1" t="str">
        <f>Spaces!K248</f>
        <v/>
      </c>
      <c r="L248" s="1" t="str">
        <f>Spaces!L248</f>
        <v/>
      </c>
      <c r="M248" s="1" t="str">
        <f>Spaces!M248</f>
        <v/>
      </c>
      <c r="N248" s="1" t="str">
        <f>Spaces!N248</f>
        <v/>
      </c>
      <c r="O248" s="1" t="str">
        <f>Spaces!O248</f>
        <v/>
      </c>
      <c r="P248" s="1" t="str">
        <f>Spaces!P248</f>
        <v/>
      </c>
      <c r="Q248" s="1" t="str">
        <f>Spaces!Q248</f>
        <v/>
      </c>
      <c r="R248" s="1" t="str">
        <f>Spaces!R248</f>
        <v/>
      </c>
      <c r="S248" s="1" t="str">
        <f>Spaces!S248</f>
        <v/>
      </c>
      <c r="T248" s="1" t="str">
        <f>Spaces!T248</f>
        <v/>
      </c>
      <c r="U248" s="1" t="str">
        <f>Spaces!U248</f>
        <v/>
      </c>
      <c r="V248" s="1" t="str">
        <f t="shared" si="1"/>
        <v/>
      </c>
      <c r="W248" s="5" t="str">
        <f t="shared" si="2"/>
        <v/>
      </c>
      <c r="X248" s="5" t="str">
        <f t="shared" si="3"/>
        <v/>
      </c>
      <c r="Y248" s="5" t="str">
        <f t="shared" si="4"/>
        <v/>
      </c>
      <c r="Z248" s="5" t="str">
        <f t="shared" si="5"/>
        <v/>
      </c>
    </row>
    <row r="249">
      <c r="A249" s="1" t="str">
        <f>Spaces!A249</f>
        <v/>
      </c>
      <c r="B249" s="1" t="str">
        <f>Spaces!B249</f>
        <v/>
      </c>
      <c r="C249" s="1" t="str">
        <f>Spaces!C249</f>
        <v/>
      </c>
      <c r="D249" s="1" t="str">
        <f>Spaces!D249</f>
        <v/>
      </c>
      <c r="E249" s="1" t="str">
        <f>Spaces!E249</f>
        <v/>
      </c>
      <c r="F249" s="1" t="str">
        <f>Spaces!F249</f>
        <v/>
      </c>
      <c r="G249" s="1" t="str">
        <f>Spaces!G249</f>
        <v/>
      </c>
      <c r="H249" s="1" t="str">
        <f>Spaces!H249</f>
        <v/>
      </c>
      <c r="I249" s="1" t="str">
        <f>Spaces!I249</f>
        <v/>
      </c>
      <c r="J249" s="1" t="str">
        <f>Spaces!J249</f>
        <v/>
      </c>
      <c r="K249" s="1" t="str">
        <f>Spaces!K249</f>
        <v/>
      </c>
      <c r="L249" s="1" t="str">
        <f>Spaces!L249</f>
        <v/>
      </c>
      <c r="M249" s="1" t="str">
        <f>Spaces!M249</f>
        <v/>
      </c>
      <c r="N249" s="1" t="str">
        <f>Spaces!N249</f>
        <v/>
      </c>
      <c r="O249" s="1" t="str">
        <f>Spaces!O249</f>
        <v/>
      </c>
      <c r="P249" s="1" t="str">
        <f>Spaces!P249</f>
        <v/>
      </c>
      <c r="Q249" s="1" t="str">
        <f>Spaces!Q249</f>
        <v/>
      </c>
      <c r="R249" s="1" t="str">
        <f>Spaces!R249</f>
        <v/>
      </c>
      <c r="S249" s="1" t="str">
        <f>Spaces!S249</f>
        <v/>
      </c>
      <c r="T249" s="1" t="str">
        <f>Spaces!T249</f>
        <v/>
      </c>
      <c r="U249" s="1" t="str">
        <f>Spaces!U249</f>
        <v/>
      </c>
      <c r="V249" s="1" t="str">
        <f t="shared" si="1"/>
        <v/>
      </c>
      <c r="W249" s="5" t="str">
        <f t="shared" si="2"/>
        <v/>
      </c>
      <c r="X249" s="5" t="str">
        <f t="shared" si="3"/>
        <v/>
      </c>
      <c r="Y249" s="5" t="str">
        <f t="shared" si="4"/>
        <v/>
      </c>
      <c r="Z249" s="5" t="str">
        <f t="shared" si="5"/>
        <v/>
      </c>
    </row>
    <row r="250">
      <c r="A250" s="1" t="str">
        <f>Spaces!A250</f>
        <v/>
      </c>
      <c r="B250" s="1" t="str">
        <f>Spaces!B250</f>
        <v/>
      </c>
      <c r="C250" s="1" t="str">
        <f>Spaces!C250</f>
        <v/>
      </c>
      <c r="D250" s="1" t="str">
        <f>Spaces!D250</f>
        <v/>
      </c>
      <c r="E250" s="1" t="str">
        <f>Spaces!E250</f>
        <v/>
      </c>
      <c r="F250" s="1" t="str">
        <f>Spaces!F250</f>
        <v/>
      </c>
      <c r="G250" s="1" t="str">
        <f>Spaces!G250</f>
        <v/>
      </c>
      <c r="H250" s="1" t="str">
        <f>Spaces!H250</f>
        <v/>
      </c>
      <c r="I250" s="1" t="str">
        <f>Spaces!I250</f>
        <v/>
      </c>
      <c r="J250" s="1" t="str">
        <f>Spaces!J250</f>
        <v/>
      </c>
      <c r="K250" s="1" t="str">
        <f>Spaces!K250</f>
        <v/>
      </c>
      <c r="L250" s="1" t="str">
        <f>Spaces!L250</f>
        <v/>
      </c>
      <c r="M250" s="1" t="str">
        <f>Spaces!M250</f>
        <v/>
      </c>
      <c r="N250" s="1" t="str">
        <f>Spaces!N250</f>
        <v/>
      </c>
      <c r="O250" s="1" t="str">
        <f>Spaces!O250</f>
        <v/>
      </c>
      <c r="P250" s="1" t="str">
        <f>Spaces!P250</f>
        <v/>
      </c>
      <c r="Q250" s="1" t="str">
        <f>Spaces!Q250</f>
        <v/>
      </c>
      <c r="R250" s="1" t="str">
        <f>Spaces!R250</f>
        <v/>
      </c>
      <c r="S250" s="1" t="str">
        <f>Spaces!S250</f>
        <v/>
      </c>
      <c r="T250" s="1" t="str">
        <f>Spaces!T250</f>
        <v/>
      </c>
      <c r="U250" s="1" t="str">
        <f>Spaces!U250</f>
        <v/>
      </c>
      <c r="V250" s="1" t="str">
        <f t="shared" si="1"/>
        <v/>
      </c>
      <c r="W250" s="5" t="str">
        <f t="shared" si="2"/>
        <v/>
      </c>
      <c r="X250" s="5" t="str">
        <f t="shared" si="3"/>
        <v/>
      </c>
      <c r="Y250" s="5" t="str">
        <f t="shared" si="4"/>
        <v/>
      </c>
      <c r="Z250" s="5" t="str">
        <f t="shared" si="5"/>
        <v/>
      </c>
    </row>
    <row r="251">
      <c r="A251" s="1" t="str">
        <f>Spaces!A251</f>
        <v/>
      </c>
      <c r="B251" s="1" t="str">
        <f>Spaces!B251</f>
        <v/>
      </c>
      <c r="C251" s="1" t="str">
        <f>Spaces!C251</f>
        <v/>
      </c>
      <c r="D251" s="1" t="str">
        <f>Spaces!D251</f>
        <v/>
      </c>
      <c r="E251" s="1" t="str">
        <f>Spaces!E251</f>
        <v/>
      </c>
      <c r="F251" s="1" t="str">
        <f>Spaces!F251</f>
        <v/>
      </c>
      <c r="G251" s="1" t="str">
        <f>Spaces!G251</f>
        <v/>
      </c>
      <c r="H251" s="1" t="str">
        <f>Spaces!H251</f>
        <v/>
      </c>
      <c r="I251" s="1" t="str">
        <f>Spaces!I251</f>
        <v/>
      </c>
      <c r="J251" s="1" t="str">
        <f>Spaces!J251</f>
        <v/>
      </c>
      <c r="K251" s="1" t="str">
        <f>Spaces!K251</f>
        <v/>
      </c>
      <c r="L251" s="1" t="str">
        <f>Spaces!L251</f>
        <v/>
      </c>
      <c r="M251" s="1" t="str">
        <f>Spaces!M251</f>
        <v/>
      </c>
      <c r="N251" s="1" t="str">
        <f>Spaces!N251</f>
        <v/>
      </c>
      <c r="O251" s="1" t="str">
        <f>Spaces!O251</f>
        <v/>
      </c>
      <c r="P251" s="1" t="str">
        <f>Spaces!P251</f>
        <v/>
      </c>
      <c r="Q251" s="1" t="str">
        <f>Spaces!Q251</f>
        <v/>
      </c>
      <c r="R251" s="1" t="str">
        <f>Spaces!R251</f>
        <v/>
      </c>
      <c r="S251" s="1" t="str">
        <f>Spaces!S251</f>
        <v/>
      </c>
      <c r="T251" s="1" t="str">
        <f>Spaces!T251</f>
        <v/>
      </c>
      <c r="U251" s="1" t="str">
        <f>Spaces!U251</f>
        <v/>
      </c>
      <c r="V251" s="1" t="str">
        <f t="shared" si="1"/>
        <v/>
      </c>
      <c r="W251" s="5" t="str">
        <f t="shared" si="2"/>
        <v/>
      </c>
      <c r="X251" s="5" t="str">
        <f t="shared" si="3"/>
        <v/>
      </c>
      <c r="Y251" s="5" t="str">
        <f t="shared" si="4"/>
        <v/>
      </c>
      <c r="Z251" s="5" t="str">
        <f t="shared" si="5"/>
        <v/>
      </c>
    </row>
    <row r="252">
      <c r="A252" s="1" t="str">
        <f>Spaces!A252</f>
        <v/>
      </c>
      <c r="B252" s="1" t="str">
        <f>Spaces!B252</f>
        <v/>
      </c>
      <c r="C252" s="1" t="str">
        <f>Spaces!C252</f>
        <v/>
      </c>
      <c r="D252" s="1" t="str">
        <f>Spaces!D252</f>
        <v/>
      </c>
      <c r="E252" s="1" t="str">
        <f>Spaces!E252</f>
        <v/>
      </c>
      <c r="F252" s="1" t="str">
        <f>Spaces!F252</f>
        <v/>
      </c>
      <c r="G252" s="1" t="str">
        <f>Spaces!G252</f>
        <v/>
      </c>
      <c r="H252" s="1" t="str">
        <f>Spaces!H252</f>
        <v/>
      </c>
      <c r="I252" s="1" t="str">
        <f>Spaces!I252</f>
        <v/>
      </c>
      <c r="J252" s="1" t="str">
        <f>Spaces!J252</f>
        <v/>
      </c>
      <c r="K252" s="1" t="str">
        <f>Spaces!K252</f>
        <v/>
      </c>
      <c r="L252" s="1" t="str">
        <f>Spaces!L252</f>
        <v/>
      </c>
      <c r="M252" s="1" t="str">
        <f>Spaces!M252</f>
        <v/>
      </c>
      <c r="N252" s="1" t="str">
        <f>Spaces!N252</f>
        <v/>
      </c>
      <c r="O252" s="1" t="str">
        <f>Spaces!O252</f>
        <v/>
      </c>
      <c r="P252" s="1" t="str">
        <f>Spaces!P252</f>
        <v/>
      </c>
      <c r="Q252" s="1" t="str">
        <f>Spaces!Q252</f>
        <v/>
      </c>
      <c r="R252" s="1" t="str">
        <f>Spaces!R252</f>
        <v/>
      </c>
      <c r="S252" s="1" t="str">
        <f>Spaces!S252</f>
        <v/>
      </c>
      <c r="T252" s="1" t="str">
        <f>Spaces!T252</f>
        <v/>
      </c>
      <c r="U252" s="1" t="str">
        <f>Spaces!U252</f>
        <v/>
      </c>
      <c r="V252" s="1" t="str">
        <f t="shared" si="1"/>
        <v/>
      </c>
      <c r="W252" s="5" t="str">
        <f t="shared" si="2"/>
        <v/>
      </c>
      <c r="X252" s="5" t="str">
        <f t="shared" si="3"/>
        <v/>
      </c>
      <c r="Y252" s="5" t="str">
        <f t="shared" si="4"/>
        <v/>
      </c>
      <c r="Z252" s="5" t="str">
        <f t="shared" si="5"/>
        <v/>
      </c>
    </row>
    <row r="253">
      <c r="A253" s="1" t="str">
        <f>Spaces!A253</f>
        <v/>
      </c>
      <c r="B253" s="1" t="str">
        <f>Spaces!B253</f>
        <v/>
      </c>
      <c r="C253" s="1" t="str">
        <f>Spaces!C253</f>
        <v/>
      </c>
      <c r="D253" s="1" t="str">
        <f>Spaces!D253</f>
        <v/>
      </c>
      <c r="E253" s="1" t="str">
        <f>Spaces!E253</f>
        <v/>
      </c>
      <c r="F253" s="1" t="str">
        <f>Spaces!F253</f>
        <v/>
      </c>
      <c r="G253" s="1" t="str">
        <f>Spaces!G253</f>
        <v/>
      </c>
      <c r="H253" s="1" t="str">
        <f>Spaces!H253</f>
        <v/>
      </c>
      <c r="I253" s="1" t="str">
        <f>Spaces!I253</f>
        <v/>
      </c>
      <c r="J253" s="1" t="str">
        <f>Spaces!J253</f>
        <v/>
      </c>
      <c r="K253" s="1" t="str">
        <f>Spaces!K253</f>
        <v/>
      </c>
      <c r="L253" s="1" t="str">
        <f>Spaces!L253</f>
        <v/>
      </c>
      <c r="M253" s="1" t="str">
        <f>Spaces!M253</f>
        <v/>
      </c>
      <c r="N253" s="1" t="str">
        <f>Spaces!N253</f>
        <v/>
      </c>
      <c r="O253" s="1" t="str">
        <f>Spaces!O253</f>
        <v/>
      </c>
      <c r="P253" s="1" t="str">
        <f>Spaces!P253</f>
        <v/>
      </c>
      <c r="Q253" s="1" t="str">
        <f>Spaces!Q253</f>
        <v/>
      </c>
      <c r="R253" s="1" t="str">
        <f>Spaces!R253</f>
        <v/>
      </c>
      <c r="S253" s="1" t="str">
        <f>Spaces!S253</f>
        <v/>
      </c>
      <c r="T253" s="1" t="str">
        <f>Spaces!T253</f>
        <v/>
      </c>
      <c r="U253" s="1" t="str">
        <f>Spaces!U253</f>
        <v/>
      </c>
      <c r="V253" s="1" t="str">
        <f t="shared" si="1"/>
        <v/>
      </c>
      <c r="W253" s="5" t="str">
        <f t="shared" si="2"/>
        <v/>
      </c>
      <c r="X253" s="5" t="str">
        <f t="shared" si="3"/>
        <v/>
      </c>
      <c r="Y253" s="5" t="str">
        <f t="shared" si="4"/>
        <v/>
      </c>
      <c r="Z253" s="5" t="str">
        <f t="shared" si="5"/>
        <v/>
      </c>
    </row>
    <row r="254">
      <c r="A254" s="1" t="str">
        <f>Spaces!A254</f>
        <v/>
      </c>
      <c r="B254" s="1" t="str">
        <f>Spaces!B254</f>
        <v/>
      </c>
      <c r="C254" s="1" t="str">
        <f>Spaces!C254</f>
        <v/>
      </c>
      <c r="D254" s="1" t="str">
        <f>Spaces!D254</f>
        <v/>
      </c>
      <c r="E254" s="1" t="str">
        <f>Spaces!E254</f>
        <v/>
      </c>
      <c r="F254" s="1" t="str">
        <f>Spaces!F254</f>
        <v/>
      </c>
      <c r="G254" s="1" t="str">
        <f>Spaces!G254</f>
        <v/>
      </c>
      <c r="H254" s="1" t="str">
        <f>Spaces!H254</f>
        <v/>
      </c>
      <c r="I254" s="1" t="str">
        <f>Spaces!I254</f>
        <v/>
      </c>
      <c r="J254" s="1" t="str">
        <f>Spaces!J254</f>
        <v/>
      </c>
      <c r="K254" s="1" t="str">
        <f>Spaces!K254</f>
        <v/>
      </c>
      <c r="L254" s="1" t="str">
        <f>Spaces!L254</f>
        <v/>
      </c>
      <c r="M254" s="1" t="str">
        <f>Spaces!M254</f>
        <v/>
      </c>
      <c r="N254" s="1" t="str">
        <f>Spaces!N254</f>
        <v/>
      </c>
      <c r="O254" s="1" t="str">
        <f>Spaces!O254</f>
        <v/>
      </c>
      <c r="P254" s="1" t="str">
        <f>Spaces!P254</f>
        <v/>
      </c>
      <c r="Q254" s="1" t="str">
        <f>Spaces!Q254</f>
        <v/>
      </c>
      <c r="R254" s="1" t="str">
        <f>Spaces!R254</f>
        <v/>
      </c>
      <c r="S254" s="1" t="str">
        <f>Spaces!S254</f>
        <v/>
      </c>
      <c r="T254" s="1" t="str">
        <f>Spaces!T254</f>
        <v/>
      </c>
      <c r="U254" s="1" t="str">
        <f>Spaces!U254</f>
        <v/>
      </c>
      <c r="V254" s="1" t="str">
        <f t="shared" si="1"/>
        <v/>
      </c>
      <c r="W254" s="5" t="str">
        <f t="shared" si="2"/>
        <v/>
      </c>
      <c r="X254" s="5" t="str">
        <f t="shared" si="3"/>
        <v/>
      </c>
      <c r="Y254" s="5" t="str">
        <f t="shared" si="4"/>
        <v/>
      </c>
      <c r="Z254" s="5" t="str">
        <f t="shared" si="5"/>
        <v/>
      </c>
    </row>
    <row r="255">
      <c r="A255" s="1" t="str">
        <f>Spaces!A255</f>
        <v/>
      </c>
      <c r="B255" s="1" t="str">
        <f>Spaces!B255</f>
        <v/>
      </c>
      <c r="C255" s="1" t="str">
        <f>Spaces!C255</f>
        <v/>
      </c>
      <c r="D255" s="1" t="str">
        <f>Spaces!D255</f>
        <v/>
      </c>
      <c r="E255" s="1" t="str">
        <f>Spaces!E255</f>
        <v/>
      </c>
      <c r="F255" s="1" t="str">
        <f>Spaces!F255</f>
        <v/>
      </c>
      <c r="G255" s="1" t="str">
        <f>Spaces!G255</f>
        <v/>
      </c>
      <c r="H255" s="1" t="str">
        <f>Spaces!H255</f>
        <v/>
      </c>
      <c r="I255" s="1" t="str">
        <f>Spaces!I255</f>
        <v/>
      </c>
      <c r="J255" s="1" t="str">
        <f>Spaces!J255</f>
        <v/>
      </c>
      <c r="K255" s="1" t="str">
        <f>Spaces!K255</f>
        <v/>
      </c>
      <c r="L255" s="1" t="str">
        <f>Spaces!L255</f>
        <v/>
      </c>
      <c r="M255" s="1" t="str">
        <f>Spaces!M255</f>
        <v/>
      </c>
      <c r="N255" s="1" t="str">
        <f>Spaces!N255</f>
        <v/>
      </c>
      <c r="O255" s="1" t="str">
        <f>Spaces!O255</f>
        <v/>
      </c>
      <c r="P255" s="1" t="str">
        <f>Spaces!P255</f>
        <v/>
      </c>
      <c r="Q255" s="1" t="str">
        <f>Spaces!Q255</f>
        <v/>
      </c>
      <c r="R255" s="1" t="str">
        <f>Spaces!R255</f>
        <v/>
      </c>
      <c r="S255" s="1" t="str">
        <f>Spaces!S255</f>
        <v/>
      </c>
      <c r="T255" s="1" t="str">
        <f>Spaces!T255</f>
        <v/>
      </c>
      <c r="U255" s="1" t="str">
        <f>Spaces!U255</f>
        <v/>
      </c>
      <c r="V255" s="1" t="str">
        <f t="shared" si="1"/>
        <v/>
      </c>
      <c r="W255" s="5" t="str">
        <f t="shared" si="2"/>
        <v/>
      </c>
      <c r="X255" s="5" t="str">
        <f t="shared" si="3"/>
        <v/>
      </c>
      <c r="Y255" s="5" t="str">
        <f t="shared" si="4"/>
        <v/>
      </c>
      <c r="Z255" s="5" t="str">
        <f t="shared" si="5"/>
        <v/>
      </c>
    </row>
    <row r="256">
      <c r="A256" s="1" t="str">
        <f>Spaces!A256</f>
        <v/>
      </c>
      <c r="B256" s="1" t="str">
        <f>Spaces!B256</f>
        <v/>
      </c>
      <c r="C256" s="1" t="str">
        <f>Spaces!C256</f>
        <v/>
      </c>
      <c r="D256" s="1" t="str">
        <f>Spaces!D256</f>
        <v/>
      </c>
      <c r="E256" s="1" t="str">
        <f>Spaces!E256</f>
        <v/>
      </c>
      <c r="F256" s="1" t="str">
        <f>Spaces!F256</f>
        <v/>
      </c>
      <c r="G256" s="1" t="str">
        <f>Spaces!G256</f>
        <v/>
      </c>
      <c r="H256" s="1" t="str">
        <f>Spaces!H256</f>
        <v/>
      </c>
      <c r="I256" s="1" t="str">
        <f>Spaces!I256</f>
        <v/>
      </c>
      <c r="J256" s="1" t="str">
        <f>Spaces!J256</f>
        <v/>
      </c>
      <c r="K256" s="1" t="str">
        <f>Spaces!K256</f>
        <v/>
      </c>
      <c r="L256" s="1" t="str">
        <f>Spaces!L256</f>
        <v/>
      </c>
      <c r="M256" s="1" t="str">
        <f>Spaces!M256</f>
        <v/>
      </c>
      <c r="N256" s="1" t="str">
        <f>Spaces!N256</f>
        <v/>
      </c>
      <c r="O256" s="1" t="str">
        <f>Spaces!O256</f>
        <v/>
      </c>
      <c r="P256" s="1" t="str">
        <f>Spaces!P256</f>
        <v/>
      </c>
      <c r="Q256" s="1" t="str">
        <f>Spaces!Q256</f>
        <v/>
      </c>
      <c r="R256" s="1" t="str">
        <f>Spaces!R256</f>
        <v/>
      </c>
      <c r="S256" s="1" t="str">
        <f>Spaces!S256</f>
        <v/>
      </c>
      <c r="T256" s="1" t="str">
        <f>Spaces!T256</f>
        <v/>
      </c>
      <c r="U256" s="1" t="str">
        <f>Spaces!U256</f>
        <v/>
      </c>
      <c r="V256" s="1" t="str">
        <f t="shared" si="1"/>
        <v/>
      </c>
      <c r="W256" s="5" t="str">
        <f t="shared" si="2"/>
        <v/>
      </c>
      <c r="X256" s="5" t="str">
        <f t="shared" si="3"/>
        <v/>
      </c>
      <c r="Y256" s="5" t="str">
        <f t="shared" si="4"/>
        <v/>
      </c>
      <c r="Z256" s="5" t="str">
        <f t="shared" si="5"/>
        <v/>
      </c>
    </row>
    <row r="257">
      <c r="A257" s="1" t="str">
        <f>Spaces!A257</f>
        <v/>
      </c>
      <c r="B257" s="1" t="str">
        <f>Spaces!B257</f>
        <v/>
      </c>
      <c r="C257" s="1" t="str">
        <f>Spaces!C257</f>
        <v/>
      </c>
      <c r="D257" s="1" t="str">
        <f>Spaces!D257</f>
        <v/>
      </c>
      <c r="E257" s="1" t="str">
        <f>Spaces!E257</f>
        <v/>
      </c>
      <c r="F257" s="1" t="str">
        <f>Spaces!F257</f>
        <v/>
      </c>
      <c r="G257" s="1" t="str">
        <f>Spaces!G257</f>
        <v/>
      </c>
      <c r="H257" s="1" t="str">
        <f>Spaces!H257</f>
        <v/>
      </c>
      <c r="I257" s="1" t="str">
        <f>Spaces!I257</f>
        <v/>
      </c>
      <c r="J257" s="1" t="str">
        <f>Spaces!J257</f>
        <v/>
      </c>
      <c r="K257" s="1" t="str">
        <f>Spaces!K257</f>
        <v/>
      </c>
      <c r="L257" s="1" t="str">
        <f>Spaces!L257</f>
        <v/>
      </c>
      <c r="M257" s="1" t="str">
        <f>Spaces!M257</f>
        <v/>
      </c>
      <c r="N257" s="1" t="str">
        <f>Spaces!N257</f>
        <v/>
      </c>
      <c r="O257" s="1" t="str">
        <f>Spaces!O257</f>
        <v/>
      </c>
      <c r="P257" s="1" t="str">
        <f>Spaces!P257</f>
        <v/>
      </c>
      <c r="Q257" s="1" t="str">
        <f>Spaces!Q257</f>
        <v/>
      </c>
      <c r="R257" s="1" t="str">
        <f>Spaces!R257</f>
        <v/>
      </c>
      <c r="S257" s="1" t="str">
        <f>Spaces!S257</f>
        <v/>
      </c>
      <c r="T257" s="1" t="str">
        <f>Spaces!T257</f>
        <v/>
      </c>
      <c r="U257" s="1" t="str">
        <f>Spaces!U257</f>
        <v/>
      </c>
      <c r="V257" s="1" t="str">
        <f t="shared" si="1"/>
        <v/>
      </c>
      <c r="W257" s="5" t="str">
        <f t="shared" si="2"/>
        <v/>
      </c>
      <c r="X257" s="5" t="str">
        <f t="shared" si="3"/>
        <v/>
      </c>
      <c r="Y257" s="5" t="str">
        <f t="shared" si="4"/>
        <v/>
      </c>
      <c r="Z257" s="5" t="str">
        <f t="shared" si="5"/>
        <v/>
      </c>
    </row>
    <row r="258">
      <c r="A258" s="1" t="str">
        <f>Spaces!A258</f>
        <v/>
      </c>
      <c r="B258" s="1" t="str">
        <f>Spaces!B258</f>
        <v/>
      </c>
      <c r="C258" s="1" t="str">
        <f>Spaces!C258</f>
        <v/>
      </c>
      <c r="D258" s="1" t="str">
        <f>Spaces!D258</f>
        <v/>
      </c>
      <c r="E258" s="1" t="str">
        <f>Spaces!E258</f>
        <v/>
      </c>
      <c r="F258" s="1" t="str">
        <f>Spaces!F258</f>
        <v/>
      </c>
      <c r="G258" s="1" t="str">
        <f>Spaces!G258</f>
        <v/>
      </c>
      <c r="H258" s="1" t="str">
        <f>Spaces!H258</f>
        <v/>
      </c>
      <c r="I258" s="1" t="str">
        <f>Spaces!I258</f>
        <v/>
      </c>
      <c r="J258" s="1" t="str">
        <f>Spaces!J258</f>
        <v/>
      </c>
      <c r="K258" s="1" t="str">
        <f>Spaces!K258</f>
        <v/>
      </c>
      <c r="L258" s="1" t="str">
        <f>Spaces!L258</f>
        <v/>
      </c>
      <c r="M258" s="1" t="str">
        <f>Spaces!M258</f>
        <v/>
      </c>
      <c r="N258" s="1" t="str">
        <f>Spaces!N258</f>
        <v/>
      </c>
      <c r="O258" s="1" t="str">
        <f>Spaces!O258</f>
        <v/>
      </c>
      <c r="P258" s="1" t="str">
        <f>Spaces!P258</f>
        <v/>
      </c>
      <c r="Q258" s="1" t="str">
        <f>Spaces!Q258</f>
        <v/>
      </c>
      <c r="R258" s="1" t="str">
        <f>Spaces!R258</f>
        <v/>
      </c>
      <c r="S258" s="1" t="str">
        <f>Spaces!S258</f>
        <v/>
      </c>
      <c r="T258" s="1" t="str">
        <f>Spaces!T258</f>
        <v/>
      </c>
      <c r="U258" s="1" t="str">
        <f>Spaces!U258</f>
        <v/>
      </c>
      <c r="V258" s="1" t="str">
        <f t="shared" si="1"/>
        <v/>
      </c>
      <c r="W258" s="5" t="str">
        <f t="shared" si="2"/>
        <v/>
      </c>
      <c r="X258" s="5" t="str">
        <f t="shared" si="3"/>
        <v/>
      </c>
      <c r="Y258" s="5" t="str">
        <f t="shared" si="4"/>
        <v/>
      </c>
      <c r="Z258" s="5" t="str">
        <f t="shared" si="5"/>
        <v/>
      </c>
    </row>
    <row r="259">
      <c r="A259" s="1" t="str">
        <f>Spaces!A259</f>
        <v/>
      </c>
      <c r="B259" s="1" t="str">
        <f>Spaces!B259</f>
        <v/>
      </c>
      <c r="C259" s="1" t="str">
        <f>Spaces!C259</f>
        <v/>
      </c>
      <c r="D259" s="1" t="str">
        <f>Spaces!D259</f>
        <v/>
      </c>
      <c r="E259" s="1" t="str">
        <f>Spaces!E259</f>
        <v/>
      </c>
      <c r="F259" s="1" t="str">
        <f>Spaces!F259</f>
        <v/>
      </c>
      <c r="G259" s="1" t="str">
        <f>Spaces!G259</f>
        <v/>
      </c>
      <c r="H259" s="1" t="str">
        <f>Spaces!H259</f>
        <v/>
      </c>
      <c r="I259" s="1" t="str">
        <f>Spaces!I259</f>
        <v/>
      </c>
      <c r="J259" s="1" t="str">
        <f>Spaces!J259</f>
        <v/>
      </c>
      <c r="K259" s="1" t="str">
        <f>Spaces!K259</f>
        <v/>
      </c>
      <c r="L259" s="1" t="str">
        <f>Spaces!L259</f>
        <v/>
      </c>
      <c r="M259" s="1" t="str">
        <f>Spaces!M259</f>
        <v/>
      </c>
      <c r="N259" s="1" t="str">
        <f>Spaces!N259</f>
        <v/>
      </c>
      <c r="O259" s="1" t="str">
        <f>Spaces!O259</f>
        <v/>
      </c>
      <c r="P259" s="1" t="str">
        <f>Spaces!P259</f>
        <v/>
      </c>
      <c r="Q259" s="1" t="str">
        <f>Spaces!Q259</f>
        <v/>
      </c>
      <c r="R259" s="1" t="str">
        <f>Spaces!R259</f>
        <v/>
      </c>
      <c r="S259" s="1" t="str">
        <f>Spaces!S259</f>
        <v/>
      </c>
      <c r="T259" s="1" t="str">
        <f>Spaces!T259</f>
        <v/>
      </c>
      <c r="U259" s="1" t="str">
        <f>Spaces!U259</f>
        <v/>
      </c>
      <c r="V259" s="1" t="str">
        <f t="shared" si="1"/>
        <v/>
      </c>
      <c r="W259" s="5" t="str">
        <f t="shared" si="2"/>
        <v/>
      </c>
      <c r="X259" s="5" t="str">
        <f t="shared" si="3"/>
        <v/>
      </c>
      <c r="Y259" s="5" t="str">
        <f t="shared" si="4"/>
        <v/>
      </c>
      <c r="Z259" s="5" t="str">
        <f t="shared" si="5"/>
        <v/>
      </c>
    </row>
    <row r="260">
      <c r="A260" s="1" t="str">
        <f>Spaces!A260</f>
        <v/>
      </c>
      <c r="B260" s="1" t="str">
        <f>Spaces!B260</f>
        <v/>
      </c>
      <c r="C260" s="1" t="str">
        <f>Spaces!C260</f>
        <v/>
      </c>
      <c r="D260" s="1" t="str">
        <f>Spaces!D260</f>
        <v/>
      </c>
      <c r="E260" s="1" t="str">
        <f>Spaces!E260</f>
        <v/>
      </c>
      <c r="F260" s="1" t="str">
        <f>Spaces!F260</f>
        <v/>
      </c>
      <c r="G260" s="1" t="str">
        <f>Spaces!G260</f>
        <v/>
      </c>
      <c r="H260" s="1" t="str">
        <f>Spaces!H260</f>
        <v/>
      </c>
      <c r="I260" s="1" t="str">
        <f>Spaces!I260</f>
        <v/>
      </c>
      <c r="J260" s="1" t="str">
        <f>Spaces!J260</f>
        <v/>
      </c>
      <c r="K260" s="1" t="str">
        <f>Spaces!K260</f>
        <v/>
      </c>
      <c r="L260" s="1" t="str">
        <f>Spaces!L260</f>
        <v/>
      </c>
      <c r="M260" s="1" t="str">
        <f>Spaces!M260</f>
        <v/>
      </c>
      <c r="N260" s="1" t="str">
        <f>Spaces!N260</f>
        <v/>
      </c>
      <c r="O260" s="1" t="str">
        <f>Spaces!O260</f>
        <v/>
      </c>
      <c r="P260" s="1" t="str">
        <f>Spaces!P260</f>
        <v/>
      </c>
      <c r="Q260" s="1" t="str">
        <f>Spaces!Q260</f>
        <v/>
      </c>
      <c r="R260" s="1" t="str">
        <f>Spaces!R260</f>
        <v/>
      </c>
      <c r="S260" s="1" t="str">
        <f>Spaces!S260</f>
        <v/>
      </c>
      <c r="T260" s="1" t="str">
        <f>Spaces!T260</f>
        <v/>
      </c>
      <c r="U260" s="1" t="str">
        <f>Spaces!U260</f>
        <v/>
      </c>
      <c r="V260" s="1" t="str">
        <f t="shared" si="1"/>
        <v/>
      </c>
      <c r="W260" s="5" t="str">
        <f t="shared" si="2"/>
        <v/>
      </c>
      <c r="X260" s="5" t="str">
        <f t="shared" si="3"/>
        <v/>
      </c>
      <c r="Y260" s="5" t="str">
        <f t="shared" si="4"/>
        <v/>
      </c>
      <c r="Z260" s="5" t="str">
        <f t="shared" si="5"/>
        <v/>
      </c>
    </row>
    <row r="261">
      <c r="A261" s="1" t="str">
        <f>Spaces!A261</f>
        <v/>
      </c>
      <c r="B261" s="1" t="str">
        <f>Spaces!B261</f>
        <v/>
      </c>
      <c r="C261" s="1" t="str">
        <f>Spaces!C261</f>
        <v/>
      </c>
      <c r="D261" s="1" t="str">
        <f>Spaces!D261</f>
        <v/>
      </c>
      <c r="E261" s="1" t="str">
        <f>Spaces!E261</f>
        <v/>
      </c>
      <c r="F261" s="1" t="str">
        <f>Spaces!F261</f>
        <v/>
      </c>
      <c r="G261" s="1" t="str">
        <f>Spaces!G261</f>
        <v/>
      </c>
      <c r="H261" s="1" t="str">
        <f>Spaces!H261</f>
        <v/>
      </c>
      <c r="I261" s="1" t="str">
        <f>Spaces!I261</f>
        <v/>
      </c>
      <c r="J261" s="1" t="str">
        <f>Spaces!J261</f>
        <v/>
      </c>
      <c r="K261" s="1" t="str">
        <f>Spaces!K261</f>
        <v/>
      </c>
      <c r="L261" s="1" t="str">
        <f>Spaces!L261</f>
        <v/>
      </c>
      <c r="M261" s="1" t="str">
        <f>Spaces!M261</f>
        <v/>
      </c>
      <c r="N261" s="1" t="str">
        <f>Spaces!N261</f>
        <v/>
      </c>
      <c r="O261" s="1" t="str">
        <f>Spaces!O261</f>
        <v/>
      </c>
      <c r="P261" s="1" t="str">
        <f>Spaces!P261</f>
        <v/>
      </c>
      <c r="Q261" s="1" t="str">
        <f>Spaces!Q261</f>
        <v/>
      </c>
      <c r="R261" s="1" t="str">
        <f>Spaces!R261</f>
        <v/>
      </c>
      <c r="S261" s="1" t="str">
        <f>Spaces!S261</f>
        <v/>
      </c>
      <c r="T261" s="1" t="str">
        <f>Spaces!T261</f>
        <v/>
      </c>
      <c r="U261" s="1" t="str">
        <f>Spaces!U261</f>
        <v/>
      </c>
      <c r="V261" s="1" t="str">
        <f t="shared" si="1"/>
        <v/>
      </c>
      <c r="W261" s="5" t="str">
        <f t="shared" si="2"/>
        <v/>
      </c>
      <c r="X261" s="5" t="str">
        <f t="shared" si="3"/>
        <v/>
      </c>
      <c r="Y261" s="5" t="str">
        <f t="shared" si="4"/>
        <v/>
      </c>
      <c r="Z261" s="5" t="str">
        <f t="shared" si="5"/>
        <v/>
      </c>
    </row>
    <row r="262">
      <c r="A262" s="1" t="str">
        <f>Spaces!A262</f>
        <v/>
      </c>
      <c r="B262" s="1" t="str">
        <f>Spaces!B262</f>
        <v/>
      </c>
      <c r="C262" s="1" t="str">
        <f>Spaces!C262</f>
        <v/>
      </c>
      <c r="D262" s="1" t="str">
        <f>Spaces!D262</f>
        <v/>
      </c>
      <c r="E262" s="1" t="str">
        <f>Spaces!E262</f>
        <v/>
      </c>
      <c r="F262" s="1" t="str">
        <f>Spaces!F262</f>
        <v/>
      </c>
      <c r="G262" s="1" t="str">
        <f>Spaces!G262</f>
        <v/>
      </c>
      <c r="H262" s="1" t="str">
        <f>Spaces!H262</f>
        <v/>
      </c>
      <c r="I262" s="1" t="str">
        <f>Spaces!I262</f>
        <v/>
      </c>
      <c r="J262" s="1" t="str">
        <f>Spaces!J262</f>
        <v/>
      </c>
      <c r="K262" s="1" t="str">
        <f>Spaces!K262</f>
        <v/>
      </c>
      <c r="L262" s="1" t="str">
        <f>Spaces!L262</f>
        <v/>
      </c>
      <c r="M262" s="1" t="str">
        <f>Spaces!M262</f>
        <v/>
      </c>
      <c r="N262" s="1" t="str">
        <f>Spaces!N262</f>
        <v/>
      </c>
      <c r="O262" s="1" t="str">
        <f>Spaces!O262</f>
        <v/>
      </c>
      <c r="P262" s="1" t="str">
        <f>Spaces!P262</f>
        <v/>
      </c>
      <c r="Q262" s="1" t="str">
        <f>Spaces!Q262</f>
        <v/>
      </c>
      <c r="R262" s="1" t="str">
        <f>Spaces!R262</f>
        <v/>
      </c>
      <c r="S262" s="1" t="str">
        <f>Spaces!S262</f>
        <v/>
      </c>
      <c r="T262" s="1" t="str">
        <f>Spaces!T262</f>
        <v/>
      </c>
      <c r="U262" s="1" t="str">
        <f>Spaces!U262</f>
        <v/>
      </c>
      <c r="V262" s="1" t="str">
        <f t="shared" si="1"/>
        <v/>
      </c>
      <c r="W262" s="5" t="str">
        <f t="shared" si="2"/>
        <v/>
      </c>
      <c r="X262" s="5" t="str">
        <f t="shared" si="3"/>
        <v/>
      </c>
      <c r="Y262" s="5" t="str">
        <f t="shared" si="4"/>
        <v/>
      </c>
      <c r="Z262" s="5" t="str">
        <f t="shared" si="5"/>
        <v/>
      </c>
    </row>
    <row r="263">
      <c r="A263" s="1" t="str">
        <f>Spaces!A263</f>
        <v/>
      </c>
      <c r="B263" s="1" t="str">
        <f>Spaces!B263</f>
        <v/>
      </c>
      <c r="C263" s="1" t="str">
        <f>Spaces!C263</f>
        <v/>
      </c>
      <c r="D263" s="1" t="str">
        <f>Spaces!D263</f>
        <v/>
      </c>
      <c r="E263" s="1" t="str">
        <f>Spaces!E263</f>
        <v/>
      </c>
      <c r="F263" s="1" t="str">
        <f>Spaces!F263</f>
        <v/>
      </c>
      <c r="G263" s="1" t="str">
        <f>Spaces!G263</f>
        <v/>
      </c>
      <c r="H263" s="1" t="str">
        <f>Spaces!H263</f>
        <v/>
      </c>
      <c r="I263" s="1" t="str">
        <f>Spaces!I263</f>
        <v/>
      </c>
      <c r="J263" s="1" t="str">
        <f>Spaces!J263</f>
        <v/>
      </c>
      <c r="K263" s="1" t="str">
        <f>Spaces!K263</f>
        <v/>
      </c>
      <c r="L263" s="1" t="str">
        <f>Spaces!L263</f>
        <v/>
      </c>
      <c r="M263" s="1" t="str">
        <f>Spaces!M263</f>
        <v/>
      </c>
      <c r="N263" s="1" t="str">
        <f>Spaces!N263</f>
        <v/>
      </c>
      <c r="O263" s="1" t="str">
        <f>Spaces!O263</f>
        <v/>
      </c>
      <c r="P263" s="1" t="str">
        <f>Spaces!P263</f>
        <v/>
      </c>
      <c r="Q263" s="1" t="str">
        <f>Spaces!Q263</f>
        <v/>
      </c>
      <c r="R263" s="1" t="str">
        <f>Spaces!R263</f>
        <v/>
      </c>
      <c r="S263" s="1" t="str">
        <f>Spaces!S263</f>
        <v/>
      </c>
      <c r="T263" s="1" t="str">
        <f>Spaces!T263</f>
        <v/>
      </c>
      <c r="U263" s="1" t="str">
        <f>Spaces!U263</f>
        <v/>
      </c>
      <c r="V263" s="1" t="str">
        <f t="shared" si="1"/>
        <v/>
      </c>
      <c r="W263" s="5" t="str">
        <f t="shared" si="2"/>
        <v/>
      </c>
      <c r="X263" s="5" t="str">
        <f t="shared" si="3"/>
        <v/>
      </c>
      <c r="Y263" s="5" t="str">
        <f t="shared" si="4"/>
        <v/>
      </c>
      <c r="Z263" s="5" t="str">
        <f t="shared" si="5"/>
        <v/>
      </c>
    </row>
    <row r="264">
      <c r="A264" s="1" t="str">
        <f>Spaces!A264</f>
        <v/>
      </c>
      <c r="B264" s="1" t="str">
        <f>Spaces!B264</f>
        <v/>
      </c>
      <c r="C264" s="1" t="str">
        <f>Spaces!C264</f>
        <v/>
      </c>
      <c r="D264" s="1" t="str">
        <f>Spaces!D264</f>
        <v/>
      </c>
      <c r="E264" s="1" t="str">
        <f>Spaces!E264</f>
        <v/>
      </c>
      <c r="F264" s="1" t="str">
        <f>Spaces!F264</f>
        <v/>
      </c>
      <c r="G264" s="1" t="str">
        <f>Spaces!G264</f>
        <v/>
      </c>
      <c r="H264" s="1" t="str">
        <f>Spaces!H264</f>
        <v/>
      </c>
      <c r="I264" s="1" t="str">
        <f>Spaces!I264</f>
        <v/>
      </c>
      <c r="J264" s="1" t="str">
        <f>Spaces!J264</f>
        <v/>
      </c>
      <c r="K264" s="1" t="str">
        <f>Spaces!K264</f>
        <v/>
      </c>
      <c r="L264" s="1" t="str">
        <f>Spaces!L264</f>
        <v/>
      </c>
      <c r="M264" s="1" t="str">
        <f>Spaces!M264</f>
        <v/>
      </c>
      <c r="N264" s="1" t="str">
        <f>Spaces!N264</f>
        <v/>
      </c>
      <c r="O264" s="1" t="str">
        <f>Spaces!O264</f>
        <v/>
      </c>
      <c r="P264" s="1" t="str">
        <f>Spaces!P264</f>
        <v/>
      </c>
      <c r="Q264" s="1" t="str">
        <f>Spaces!Q264</f>
        <v/>
      </c>
      <c r="R264" s="1" t="str">
        <f>Spaces!R264</f>
        <v/>
      </c>
      <c r="S264" s="1" t="str">
        <f>Spaces!S264</f>
        <v/>
      </c>
      <c r="T264" s="1" t="str">
        <f>Spaces!T264</f>
        <v/>
      </c>
      <c r="U264" s="1" t="str">
        <f>Spaces!U264</f>
        <v/>
      </c>
      <c r="V264" s="1" t="str">
        <f t="shared" si="1"/>
        <v/>
      </c>
      <c r="W264" s="5" t="str">
        <f t="shared" si="2"/>
        <v/>
      </c>
      <c r="X264" s="5" t="str">
        <f t="shared" si="3"/>
        <v/>
      </c>
      <c r="Y264" s="5" t="str">
        <f t="shared" si="4"/>
        <v/>
      </c>
      <c r="Z264" s="5" t="str">
        <f t="shared" si="5"/>
        <v/>
      </c>
    </row>
    <row r="265">
      <c r="A265" s="1" t="str">
        <f>Spaces!A265</f>
        <v/>
      </c>
      <c r="B265" s="1" t="str">
        <f>Spaces!B265</f>
        <v/>
      </c>
      <c r="C265" s="1" t="str">
        <f>Spaces!C265</f>
        <v/>
      </c>
      <c r="D265" s="1" t="str">
        <f>Spaces!D265</f>
        <v/>
      </c>
      <c r="E265" s="1" t="str">
        <f>Spaces!E265</f>
        <v/>
      </c>
      <c r="F265" s="1" t="str">
        <f>Spaces!F265</f>
        <v/>
      </c>
      <c r="G265" s="1" t="str">
        <f>Spaces!G265</f>
        <v/>
      </c>
      <c r="H265" s="1" t="str">
        <f>Spaces!H265</f>
        <v/>
      </c>
      <c r="I265" s="1" t="str">
        <f>Spaces!I265</f>
        <v/>
      </c>
      <c r="J265" s="1" t="str">
        <f>Spaces!J265</f>
        <v/>
      </c>
      <c r="K265" s="1" t="str">
        <f>Spaces!K265</f>
        <v/>
      </c>
      <c r="L265" s="1" t="str">
        <f>Spaces!L265</f>
        <v/>
      </c>
      <c r="M265" s="1" t="str">
        <f>Spaces!M265</f>
        <v/>
      </c>
      <c r="N265" s="1" t="str">
        <f>Spaces!N265</f>
        <v/>
      </c>
      <c r="O265" s="1" t="str">
        <f>Spaces!O265</f>
        <v/>
      </c>
      <c r="P265" s="1" t="str">
        <f>Spaces!P265</f>
        <v/>
      </c>
      <c r="Q265" s="1" t="str">
        <f>Spaces!Q265</f>
        <v/>
      </c>
      <c r="R265" s="1" t="str">
        <f>Spaces!R265</f>
        <v/>
      </c>
      <c r="S265" s="1" t="str">
        <f>Spaces!S265</f>
        <v/>
      </c>
      <c r="T265" s="1" t="str">
        <f>Spaces!T265</f>
        <v/>
      </c>
      <c r="U265" s="1" t="str">
        <f>Spaces!U265</f>
        <v/>
      </c>
      <c r="V265" s="1" t="str">
        <f t="shared" si="1"/>
        <v/>
      </c>
      <c r="W265" s="5" t="str">
        <f t="shared" si="2"/>
        <v/>
      </c>
      <c r="X265" s="5" t="str">
        <f t="shared" si="3"/>
        <v/>
      </c>
      <c r="Y265" s="5" t="str">
        <f t="shared" si="4"/>
        <v/>
      </c>
      <c r="Z265" s="5" t="str">
        <f t="shared" si="5"/>
        <v/>
      </c>
    </row>
    <row r="266">
      <c r="A266" s="1" t="str">
        <f>Spaces!A266</f>
        <v/>
      </c>
      <c r="B266" s="1" t="str">
        <f>Spaces!B266</f>
        <v/>
      </c>
      <c r="C266" s="1" t="str">
        <f>Spaces!C266</f>
        <v/>
      </c>
      <c r="D266" s="1" t="str">
        <f>Spaces!D266</f>
        <v/>
      </c>
      <c r="E266" s="1" t="str">
        <f>Spaces!E266</f>
        <v/>
      </c>
      <c r="F266" s="1" t="str">
        <f>Spaces!F266</f>
        <v/>
      </c>
      <c r="G266" s="1" t="str">
        <f>Spaces!G266</f>
        <v/>
      </c>
      <c r="H266" s="1" t="str">
        <f>Spaces!H266</f>
        <v/>
      </c>
      <c r="I266" s="1" t="str">
        <f>Spaces!I266</f>
        <v/>
      </c>
      <c r="J266" s="1" t="str">
        <f>Spaces!J266</f>
        <v/>
      </c>
      <c r="K266" s="1" t="str">
        <f>Spaces!K266</f>
        <v/>
      </c>
      <c r="L266" s="1" t="str">
        <f>Spaces!L266</f>
        <v/>
      </c>
      <c r="M266" s="1" t="str">
        <f>Spaces!M266</f>
        <v/>
      </c>
      <c r="N266" s="1" t="str">
        <f>Spaces!N266</f>
        <v/>
      </c>
      <c r="O266" s="1" t="str">
        <f>Spaces!O266</f>
        <v/>
      </c>
      <c r="P266" s="1" t="str">
        <f>Spaces!P266</f>
        <v/>
      </c>
      <c r="Q266" s="1" t="str">
        <f>Spaces!Q266</f>
        <v/>
      </c>
      <c r="R266" s="1" t="str">
        <f>Spaces!R266</f>
        <v/>
      </c>
      <c r="S266" s="1" t="str">
        <f>Spaces!S266</f>
        <v/>
      </c>
      <c r="T266" s="1" t="str">
        <f>Spaces!T266</f>
        <v/>
      </c>
      <c r="U266" s="1" t="str">
        <f>Spaces!U266</f>
        <v/>
      </c>
      <c r="V266" s="1" t="str">
        <f t="shared" si="1"/>
        <v/>
      </c>
      <c r="W266" s="5" t="str">
        <f t="shared" si="2"/>
        <v/>
      </c>
      <c r="X266" s="5" t="str">
        <f t="shared" si="3"/>
        <v/>
      </c>
      <c r="Y266" s="5" t="str">
        <f t="shared" si="4"/>
        <v/>
      </c>
      <c r="Z266" s="5" t="str">
        <f t="shared" si="5"/>
        <v/>
      </c>
    </row>
    <row r="267">
      <c r="A267" s="1" t="str">
        <f>Spaces!A267</f>
        <v/>
      </c>
      <c r="B267" s="1" t="str">
        <f>Spaces!B267</f>
        <v/>
      </c>
      <c r="C267" s="1" t="str">
        <f>Spaces!C267</f>
        <v/>
      </c>
      <c r="D267" s="1" t="str">
        <f>Spaces!D267</f>
        <v/>
      </c>
      <c r="E267" s="1" t="str">
        <f>Spaces!E267</f>
        <v/>
      </c>
      <c r="F267" s="1" t="str">
        <f>Spaces!F267</f>
        <v/>
      </c>
      <c r="G267" s="1" t="str">
        <f>Spaces!G267</f>
        <v/>
      </c>
      <c r="H267" s="1" t="str">
        <f>Spaces!H267</f>
        <v/>
      </c>
      <c r="I267" s="1" t="str">
        <f>Spaces!I267</f>
        <v/>
      </c>
      <c r="J267" s="1" t="str">
        <f>Spaces!J267</f>
        <v/>
      </c>
      <c r="K267" s="1" t="str">
        <f>Spaces!K267</f>
        <v/>
      </c>
      <c r="L267" s="1" t="str">
        <f>Spaces!L267</f>
        <v/>
      </c>
      <c r="M267" s="1" t="str">
        <f>Spaces!M267</f>
        <v/>
      </c>
      <c r="N267" s="1" t="str">
        <f>Spaces!N267</f>
        <v/>
      </c>
      <c r="O267" s="1" t="str">
        <f>Spaces!O267</f>
        <v/>
      </c>
      <c r="P267" s="1" t="str">
        <f>Spaces!P267</f>
        <v/>
      </c>
      <c r="Q267" s="1" t="str">
        <f>Spaces!Q267</f>
        <v/>
      </c>
      <c r="R267" s="1" t="str">
        <f>Spaces!R267</f>
        <v/>
      </c>
      <c r="S267" s="1" t="str">
        <f>Spaces!S267</f>
        <v/>
      </c>
      <c r="T267" s="1" t="str">
        <f>Spaces!T267</f>
        <v/>
      </c>
      <c r="U267" s="1" t="str">
        <f>Spaces!U267</f>
        <v/>
      </c>
      <c r="V267" s="1" t="str">
        <f t="shared" si="1"/>
        <v/>
      </c>
      <c r="W267" s="5" t="str">
        <f t="shared" si="2"/>
        <v/>
      </c>
      <c r="X267" s="5" t="str">
        <f t="shared" si="3"/>
        <v/>
      </c>
      <c r="Y267" s="5" t="str">
        <f t="shared" si="4"/>
        <v/>
      </c>
      <c r="Z267" s="5" t="str">
        <f t="shared" si="5"/>
        <v/>
      </c>
    </row>
    <row r="268">
      <c r="A268" s="1" t="str">
        <f>Spaces!A268</f>
        <v/>
      </c>
      <c r="B268" s="1" t="str">
        <f>Spaces!B268</f>
        <v/>
      </c>
      <c r="C268" s="1" t="str">
        <f>Spaces!C268</f>
        <v/>
      </c>
      <c r="D268" s="1" t="str">
        <f>Spaces!D268</f>
        <v/>
      </c>
      <c r="E268" s="1" t="str">
        <f>Spaces!E268</f>
        <v/>
      </c>
      <c r="F268" s="1" t="str">
        <f>Spaces!F268</f>
        <v/>
      </c>
      <c r="G268" s="1" t="str">
        <f>Spaces!G268</f>
        <v/>
      </c>
      <c r="H268" s="1" t="str">
        <f>Spaces!H268</f>
        <v/>
      </c>
      <c r="I268" s="1" t="str">
        <f>Spaces!I268</f>
        <v/>
      </c>
      <c r="J268" s="1" t="str">
        <f>Spaces!J268</f>
        <v/>
      </c>
      <c r="K268" s="1" t="str">
        <f>Spaces!K268</f>
        <v/>
      </c>
      <c r="L268" s="1" t="str">
        <f>Spaces!L268</f>
        <v/>
      </c>
      <c r="M268" s="1" t="str">
        <f>Spaces!M268</f>
        <v/>
      </c>
      <c r="N268" s="1" t="str">
        <f>Spaces!N268</f>
        <v/>
      </c>
      <c r="O268" s="1" t="str">
        <f>Spaces!O268</f>
        <v/>
      </c>
      <c r="P268" s="1" t="str">
        <f>Spaces!P268</f>
        <v/>
      </c>
      <c r="Q268" s="1" t="str">
        <f>Spaces!Q268</f>
        <v/>
      </c>
      <c r="R268" s="1" t="str">
        <f>Spaces!R268</f>
        <v/>
      </c>
      <c r="S268" s="1" t="str">
        <f>Spaces!S268</f>
        <v/>
      </c>
      <c r="T268" s="1" t="str">
        <f>Spaces!T268</f>
        <v/>
      </c>
      <c r="U268" s="1" t="str">
        <f>Spaces!U268</f>
        <v/>
      </c>
      <c r="V268" s="1" t="str">
        <f t="shared" si="1"/>
        <v/>
      </c>
      <c r="W268" s="5" t="str">
        <f t="shared" si="2"/>
        <v/>
      </c>
      <c r="X268" s="5" t="str">
        <f t="shared" si="3"/>
        <v/>
      </c>
      <c r="Y268" s="5" t="str">
        <f t="shared" si="4"/>
        <v/>
      </c>
      <c r="Z268" s="5" t="str">
        <f t="shared" si="5"/>
        <v/>
      </c>
    </row>
    <row r="269">
      <c r="A269" s="1" t="str">
        <f>Spaces!A269</f>
        <v/>
      </c>
      <c r="B269" s="1" t="str">
        <f>Spaces!B269</f>
        <v/>
      </c>
      <c r="C269" s="1" t="str">
        <f>Spaces!C269</f>
        <v/>
      </c>
      <c r="D269" s="1" t="str">
        <f>Spaces!D269</f>
        <v/>
      </c>
      <c r="E269" s="1" t="str">
        <f>Spaces!E269</f>
        <v/>
      </c>
      <c r="F269" s="1" t="str">
        <f>Spaces!F269</f>
        <v/>
      </c>
      <c r="G269" s="1" t="str">
        <f>Spaces!G269</f>
        <v/>
      </c>
      <c r="H269" s="1" t="str">
        <f>Spaces!H269</f>
        <v/>
      </c>
      <c r="I269" s="1" t="str">
        <f>Spaces!I269</f>
        <v/>
      </c>
      <c r="J269" s="1" t="str">
        <f>Spaces!J269</f>
        <v/>
      </c>
      <c r="K269" s="1" t="str">
        <f>Spaces!K269</f>
        <v/>
      </c>
      <c r="L269" s="1" t="str">
        <f>Spaces!L269</f>
        <v/>
      </c>
      <c r="M269" s="1" t="str">
        <f>Spaces!M269</f>
        <v/>
      </c>
      <c r="N269" s="1" t="str">
        <f>Spaces!N269</f>
        <v/>
      </c>
      <c r="O269" s="1" t="str">
        <f>Spaces!O269</f>
        <v/>
      </c>
      <c r="P269" s="1" t="str">
        <f>Spaces!P269</f>
        <v/>
      </c>
      <c r="Q269" s="1" t="str">
        <f>Spaces!Q269</f>
        <v/>
      </c>
      <c r="R269" s="1" t="str">
        <f>Spaces!R269</f>
        <v/>
      </c>
      <c r="S269" s="1" t="str">
        <f>Spaces!S269</f>
        <v/>
      </c>
      <c r="T269" s="1" t="str">
        <f>Spaces!T269</f>
        <v/>
      </c>
      <c r="U269" s="1" t="str">
        <f>Spaces!U269</f>
        <v/>
      </c>
      <c r="V269" s="1" t="str">
        <f t="shared" si="1"/>
        <v/>
      </c>
      <c r="W269" s="5" t="str">
        <f t="shared" si="2"/>
        <v/>
      </c>
      <c r="X269" s="5" t="str">
        <f t="shared" si="3"/>
        <v/>
      </c>
      <c r="Y269" s="5" t="str">
        <f t="shared" si="4"/>
        <v/>
      </c>
      <c r="Z269" s="5" t="str">
        <f t="shared" si="5"/>
        <v/>
      </c>
    </row>
    <row r="270">
      <c r="A270" s="1" t="str">
        <f>Spaces!A270</f>
        <v/>
      </c>
      <c r="B270" s="1" t="str">
        <f>Spaces!B270</f>
        <v/>
      </c>
      <c r="C270" s="1" t="str">
        <f>Spaces!C270</f>
        <v/>
      </c>
      <c r="D270" s="1" t="str">
        <f>Spaces!D270</f>
        <v/>
      </c>
      <c r="E270" s="1" t="str">
        <f>Spaces!E270</f>
        <v/>
      </c>
      <c r="F270" s="1" t="str">
        <f>Spaces!F270</f>
        <v/>
      </c>
      <c r="G270" s="1" t="str">
        <f>Spaces!G270</f>
        <v/>
      </c>
      <c r="H270" s="1" t="str">
        <f>Spaces!H270</f>
        <v/>
      </c>
      <c r="I270" s="1" t="str">
        <f>Spaces!I270</f>
        <v/>
      </c>
      <c r="J270" s="1" t="str">
        <f>Spaces!J270</f>
        <v/>
      </c>
      <c r="K270" s="1" t="str">
        <f>Spaces!K270</f>
        <v/>
      </c>
      <c r="L270" s="1" t="str">
        <f>Spaces!L270</f>
        <v/>
      </c>
      <c r="M270" s="1" t="str">
        <f>Spaces!M270</f>
        <v/>
      </c>
      <c r="N270" s="1" t="str">
        <f>Spaces!N270</f>
        <v/>
      </c>
      <c r="O270" s="1" t="str">
        <f>Spaces!O270</f>
        <v/>
      </c>
      <c r="P270" s="1" t="str">
        <f>Spaces!P270</f>
        <v/>
      </c>
      <c r="Q270" s="1" t="str">
        <f>Spaces!Q270</f>
        <v/>
      </c>
      <c r="R270" s="1" t="str">
        <f>Spaces!R270</f>
        <v/>
      </c>
      <c r="S270" s="1" t="str">
        <f>Spaces!S270</f>
        <v/>
      </c>
      <c r="T270" s="1" t="str">
        <f>Spaces!T270</f>
        <v/>
      </c>
      <c r="U270" s="1" t="str">
        <f>Spaces!U270</f>
        <v/>
      </c>
      <c r="V270" s="1" t="str">
        <f t="shared" si="1"/>
        <v/>
      </c>
      <c r="W270" s="5" t="str">
        <f t="shared" si="2"/>
        <v/>
      </c>
      <c r="X270" s="5" t="str">
        <f t="shared" si="3"/>
        <v/>
      </c>
      <c r="Y270" s="5" t="str">
        <f t="shared" si="4"/>
        <v/>
      </c>
      <c r="Z270" s="5" t="str">
        <f t="shared" si="5"/>
        <v/>
      </c>
    </row>
    <row r="271">
      <c r="A271" s="1" t="str">
        <f>Spaces!A271</f>
        <v/>
      </c>
      <c r="B271" s="1" t="str">
        <f>Spaces!B271</f>
        <v/>
      </c>
      <c r="C271" s="1" t="str">
        <f>Spaces!C271</f>
        <v/>
      </c>
      <c r="D271" s="1" t="str">
        <f>Spaces!D271</f>
        <v/>
      </c>
      <c r="E271" s="1" t="str">
        <f>Spaces!E271</f>
        <v/>
      </c>
      <c r="F271" s="1" t="str">
        <f>Spaces!F271</f>
        <v/>
      </c>
      <c r="G271" s="1" t="str">
        <f>Spaces!G271</f>
        <v/>
      </c>
      <c r="H271" s="1" t="str">
        <f>Spaces!H271</f>
        <v/>
      </c>
      <c r="I271" s="1" t="str">
        <f>Spaces!I271</f>
        <v/>
      </c>
      <c r="J271" s="1" t="str">
        <f>Spaces!J271</f>
        <v/>
      </c>
      <c r="K271" s="1" t="str">
        <f>Spaces!K271</f>
        <v/>
      </c>
      <c r="L271" s="1" t="str">
        <f>Spaces!L271</f>
        <v/>
      </c>
      <c r="M271" s="1" t="str">
        <f>Spaces!M271</f>
        <v/>
      </c>
      <c r="N271" s="1" t="str">
        <f>Spaces!N271</f>
        <v/>
      </c>
      <c r="O271" s="1" t="str">
        <f>Spaces!O271</f>
        <v/>
      </c>
      <c r="P271" s="1" t="str">
        <f>Spaces!P271</f>
        <v/>
      </c>
      <c r="Q271" s="1" t="str">
        <f>Spaces!Q271</f>
        <v/>
      </c>
      <c r="R271" s="1" t="str">
        <f>Spaces!R271</f>
        <v/>
      </c>
      <c r="S271" s="1" t="str">
        <f>Spaces!S271</f>
        <v/>
      </c>
      <c r="T271" s="1" t="str">
        <f>Spaces!T271</f>
        <v/>
      </c>
      <c r="U271" s="1" t="str">
        <f>Spaces!U271</f>
        <v/>
      </c>
      <c r="V271" s="1" t="str">
        <f t="shared" si="1"/>
        <v/>
      </c>
      <c r="W271" s="5" t="str">
        <f t="shared" si="2"/>
        <v/>
      </c>
      <c r="X271" s="5" t="str">
        <f t="shared" si="3"/>
        <v/>
      </c>
      <c r="Y271" s="5" t="str">
        <f t="shared" si="4"/>
        <v/>
      </c>
      <c r="Z271" s="5" t="str">
        <f t="shared" si="5"/>
        <v/>
      </c>
    </row>
    <row r="272">
      <c r="A272" s="1" t="str">
        <f>Spaces!A272</f>
        <v/>
      </c>
      <c r="B272" s="1" t="str">
        <f>Spaces!B272</f>
        <v/>
      </c>
      <c r="C272" s="1" t="str">
        <f>Spaces!C272</f>
        <v/>
      </c>
      <c r="D272" s="1" t="str">
        <f>Spaces!D272</f>
        <v/>
      </c>
      <c r="E272" s="1" t="str">
        <f>Spaces!E272</f>
        <v/>
      </c>
      <c r="F272" s="1" t="str">
        <f>Spaces!F272</f>
        <v/>
      </c>
      <c r="G272" s="1" t="str">
        <f>Spaces!G272</f>
        <v/>
      </c>
      <c r="H272" s="1" t="str">
        <f>Spaces!H272</f>
        <v/>
      </c>
      <c r="I272" s="1" t="str">
        <f>Spaces!I272</f>
        <v/>
      </c>
      <c r="J272" s="1" t="str">
        <f>Spaces!J272</f>
        <v/>
      </c>
      <c r="K272" s="1" t="str">
        <f>Spaces!K272</f>
        <v/>
      </c>
      <c r="L272" s="1" t="str">
        <f>Spaces!L272</f>
        <v/>
      </c>
      <c r="M272" s="1" t="str">
        <f>Spaces!M272</f>
        <v/>
      </c>
      <c r="N272" s="1" t="str">
        <f>Spaces!N272</f>
        <v/>
      </c>
      <c r="O272" s="1" t="str">
        <f>Spaces!O272</f>
        <v/>
      </c>
      <c r="P272" s="1" t="str">
        <f>Spaces!P272</f>
        <v/>
      </c>
      <c r="Q272" s="1" t="str">
        <f>Spaces!Q272</f>
        <v/>
      </c>
      <c r="R272" s="1" t="str">
        <f>Spaces!R272</f>
        <v/>
      </c>
      <c r="S272" s="1" t="str">
        <f>Spaces!S272</f>
        <v/>
      </c>
      <c r="T272" s="1" t="str">
        <f>Spaces!T272</f>
        <v/>
      </c>
      <c r="U272" s="1" t="str">
        <f>Spaces!U272</f>
        <v/>
      </c>
      <c r="V272" s="1" t="str">
        <f t="shared" si="1"/>
        <v/>
      </c>
      <c r="W272" s="5" t="str">
        <f t="shared" si="2"/>
        <v/>
      </c>
      <c r="X272" s="5" t="str">
        <f t="shared" si="3"/>
        <v/>
      </c>
      <c r="Y272" s="5" t="str">
        <f t="shared" si="4"/>
        <v/>
      </c>
      <c r="Z272" s="5" t="str">
        <f t="shared" si="5"/>
        <v/>
      </c>
    </row>
    <row r="273">
      <c r="A273" s="1" t="str">
        <f>Spaces!A273</f>
        <v/>
      </c>
      <c r="B273" s="1" t="str">
        <f>Spaces!B273</f>
        <v/>
      </c>
      <c r="C273" s="1" t="str">
        <f>Spaces!C273</f>
        <v/>
      </c>
      <c r="D273" s="1" t="str">
        <f>Spaces!D273</f>
        <v/>
      </c>
      <c r="E273" s="1" t="str">
        <f>Spaces!E273</f>
        <v/>
      </c>
      <c r="F273" s="1" t="str">
        <f>Spaces!F273</f>
        <v/>
      </c>
      <c r="G273" s="1" t="str">
        <f>Spaces!G273</f>
        <v/>
      </c>
      <c r="H273" s="1" t="str">
        <f>Spaces!H273</f>
        <v/>
      </c>
      <c r="I273" s="1" t="str">
        <f>Spaces!I273</f>
        <v/>
      </c>
      <c r="J273" s="1" t="str">
        <f>Spaces!J273</f>
        <v/>
      </c>
      <c r="K273" s="1" t="str">
        <f>Spaces!K273</f>
        <v/>
      </c>
      <c r="L273" s="1" t="str">
        <f>Spaces!L273</f>
        <v/>
      </c>
      <c r="M273" s="1" t="str">
        <f>Spaces!M273</f>
        <v/>
      </c>
      <c r="N273" s="1" t="str">
        <f>Spaces!N273</f>
        <v/>
      </c>
      <c r="O273" s="1" t="str">
        <f>Spaces!O273</f>
        <v/>
      </c>
      <c r="P273" s="1" t="str">
        <f>Spaces!P273</f>
        <v/>
      </c>
      <c r="Q273" s="1" t="str">
        <f>Spaces!Q273</f>
        <v/>
      </c>
      <c r="R273" s="1" t="str">
        <f>Spaces!R273</f>
        <v/>
      </c>
      <c r="S273" s="1" t="str">
        <f>Spaces!S273</f>
        <v/>
      </c>
      <c r="T273" s="1" t="str">
        <f>Spaces!T273</f>
        <v/>
      </c>
      <c r="U273" s="1" t="str">
        <f>Spaces!U273</f>
        <v/>
      </c>
      <c r="V273" s="1" t="str">
        <f t="shared" si="1"/>
        <v/>
      </c>
      <c r="W273" s="5" t="str">
        <f t="shared" si="2"/>
        <v/>
      </c>
      <c r="X273" s="5" t="str">
        <f t="shared" si="3"/>
        <v/>
      </c>
      <c r="Y273" s="5" t="str">
        <f t="shared" si="4"/>
        <v/>
      </c>
      <c r="Z273" s="5" t="str">
        <f t="shared" si="5"/>
        <v/>
      </c>
    </row>
    <row r="274">
      <c r="A274" s="1" t="str">
        <f>Spaces!A274</f>
        <v/>
      </c>
      <c r="B274" s="1" t="str">
        <f>Spaces!B274</f>
        <v/>
      </c>
      <c r="C274" s="1" t="str">
        <f>Spaces!C274</f>
        <v/>
      </c>
      <c r="D274" s="1" t="str">
        <f>Spaces!D274</f>
        <v/>
      </c>
      <c r="E274" s="1" t="str">
        <f>Spaces!E274</f>
        <v/>
      </c>
      <c r="F274" s="1" t="str">
        <f>Spaces!F274</f>
        <v/>
      </c>
      <c r="G274" s="1" t="str">
        <f>Spaces!G274</f>
        <v/>
      </c>
      <c r="H274" s="1" t="str">
        <f>Spaces!H274</f>
        <v/>
      </c>
      <c r="I274" s="1" t="str">
        <f>Spaces!I274</f>
        <v/>
      </c>
      <c r="J274" s="1" t="str">
        <f>Spaces!J274</f>
        <v/>
      </c>
      <c r="K274" s="1" t="str">
        <f>Spaces!K274</f>
        <v/>
      </c>
      <c r="L274" s="1" t="str">
        <f>Spaces!L274</f>
        <v/>
      </c>
      <c r="M274" s="1" t="str">
        <f>Spaces!M274</f>
        <v/>
      </c>
      <c r="N274" s="1" t="str">
        <f>Spaces!N274</f>
        <v/>
      </c>
      <c r="O274" s="1" t="str">
        <f>Spaces!O274</f>
        <v/>
      </c>
      <c r="P274" s="1" t="str">
        <f>Spaces!P274</f>
        <v/>
      </c>
      <c r="Q274" s="1" t="str">
        <f>Spaces!Q274</f>
        <v/>
      </c>
      <c r="R274" s="1" t="str">
        <f>Spaces!R274</f>
        <v/>
      </c>
      <c r="S274" s="1" t="str">
        <f>Spaces!S274</f>
        <v/>
      </c>
      <c r="T274" s="1" t="str">
        <f>Spaces!T274</f>
        <v/>
      </c>
      <c r="U274" s="1" t="str">
        <f>Spaces!U274</f>
        <v/>
      </c>
      <c r="V274" s="1" t="str">
        <f t="shared" si="1"/>
        <v/>
      </c>
      <c r="W274" s="5" t="str">
        <f t="shared" si="2"/>
        <v/>
      </c>
      <c r="X274" s="5" t="str">
        <f t="shared" si="3"/>
        <v/>
      </c>
      <c r="Y274" s="5" t="str">
        <f t="shared" si="4"/>
        <v/>
      </c>
      <c r="Z274" s="5" t="str">
        <f t="shared" si="5"/>
        <v/>
      </c>
    </row>
    <row r="275">
      <c r="A275" s="1" t="str">
        <f>Spaces!A275</f>
        <v/>
      </c>
      <c r="B275" s="1" t="str">
        <f>Spaces!B275</f>
        <v/>
      </c>
      <c r="C275" s="1" t="str">
        <f>Spaces!C275</f>
        <v/>
      </c>
      <c r="D275" s="1" t="str">
        <f>Spaces!D275</f>
        <v/>
      </c>
      <c r="E275" s="1" t="str">
        <f>Spaces!E275</f>
        <v/>
      </c>
      <c r="F275" s="1" t="str">
        <f>Spaces!F275</f>
        <v/>
      </c>
      <c r="G275" s="1" t="str">
        <f>Spaces!G275</f>
        <v/>
      </c>
      <c r="H275" s="1" t="str">
        <f>Spaces!H275</f>
        <v/>
      </c>
      <c r="I275" s="1" t="str">
        <f>Spaces!I275</f>
        <v/>
      </c>
      <c r="J275" s="1" t="str">
        <f>Spaces!J275</f>
        <v/>
      </c>
      <c r="K275" s="1" t="str">
        <f>Spaces!K275</f>
        <v/>
      </c>
      <c r="L275" s="1" t="str">
        <f>Spaces!L275</f>
        <v/>
      </c>
      <c r="M275" s="1" t="str">
        <f>Spaces!M275</f>
        <v/>
      </c>
      <c r="N275" s="1" t="str">
        <f>Spaces!N275</f>
        <v/>
      </c>
      <c r="O275" s="1" t="str">
        <f>Spaces!O275</f>
        <v/>
      </c>
      <c r="P275" s="1" t="str">
        <f>Spaces!P275</f>
        <v/>
      </c>
      <c r="Q275" s="1" t="str">
        <f>Spaces!Q275</f>
        <v/>
      </c>
      <c r="R275" s="1" t="str">
        <f>Spaces!R275</f>
        <v/>
      </c>
      <c r="S275" s="1" t="str">
        <f>Spaces!S275</f>
        <v/>
      </c>
      <c r="T275" s="1" t="str">
        <f>Spaces!T275</f>
        <v/>
      </c>
      <c r="U275" s="1" t="str">
        <f>Spaces!U275</f>
        <v/>
      </c>
      <c r="V275" s="1" t="str">
        <f t="shared" si="1"/>
        <v/>
      </c>
      <c r="W275" s="5" t="str">
        <f t="shared" si="2"/>
        <v/>
      </c>
      <c r="X275" s="5" t="str">
        <f t="shared" si="3"/>
        <v/>
      </c>
      <c r="Y275" s="5" t="str">
        <f t="shared" si="4"/>
        <v/>
      </c>
      <c r="Z275" s="5" t="str">
        <f t="shared" si="5"/>
        <v/>
      </c>
    </row>
    <row r="276">
      <c r="A276" s="1" t="str">
        <f>Spaces!A276</f>
        <v/>
      </c>
      <c r="B276" s="1" t="str">
        <f>Spaces!B276</f>
        <v/>
      </c>
      <c r="C276" s="1" t="str">
        <f>Spaces!C276</f>
        <v/>
      </c>
      <c r="D276" s="1" t="str">
        <f>Spaces!D276</f>
        <v/>
      </c>
      <c r="E276" s="1" t="str">
        <f>Spaces!E276</f>
        <v/>
      </c>
      <c r="F276" s="1" t="str">
        <f>Spaces!F276</f>
        <v/>
      </c>
      <c r="G276" s="1" t="str">
        <f>Spaces!G276</f>
        <v/>
      </c>
      <c r="H276" s="1" t="str">
        <f>Spaces!H276</f>
        <v/>
      </c>
      <c r="I276" s="1" t="str">
        <f>Spaces!I276</f>
        <v/>
      </c>
      <c r="J276" s="1" t="str">
        <f>Spaces!J276</f>
        <v/>
      </c>
      <c r="K276" s="1" t="str">
        <f>Spaces!K276</f>
        <v/>
      </c>
      <c r="L276" s="1" t="str">
        <f>Spaces!L276</f>
        <v/>
      </c>
      <c r="M276" s="1" t="str">
        <f>Spaces!M276</f>
        <v/>
      </c>
      <c r="N276" s="1" t="str">
        <f>Spaces!N276</f>
        <v/>
      </c>
      <c r="O276" s="1" t="str">
        <f>Spaces!O276</f>
        <v/>
      </c>
      <c r="P276" s="1" t="str">
        <f>Spaces!P276</f>
        <v/>
      </c>
      <c r="Q276" s="1" t="str">
        <f>Spaces!Q276</f>
        <v/>
      </c>
      <c r="R276" s="1" t="str">
        <f>Spaces!R276</f>
        <v/>
      </c>
      <c r="S276" s="1" t="str">
        <f>Spaces!S276</f>
        <v/>
      </c>
      <c r="T276" s="1" t="str">
        <f>Spaces!T276</f>
        <v/>
      </c>
      <c r="U276" s="1" t="str">
        <f>Spaces!U276</f>
        <v/>
      </c>
      <c r="V276" s="1" t="str">
        <f t="shared" si="1"/>
        <v/>
      </c>
      <c r="W276" s="5" t="str">
        <f t="shared" si="2"/>
        <v/>
      </c>
      <c r="X276" s="5" t="str">
        <f t="shared" si="3"/>
        <v/>
      </c>
      <c r="Y276" s="5" t="str">
        <f t="shared" si="4"/>
        <v/>
      </c>
      <c r="Z276" s="5" t="str">
        <f t="shared" si="5"/>
        <v/>
      </c>
    </row>
    <row r="277">
      <c r="A277" s="1" t="str">
        <f>Spaces!A277</f>
        <v/>
      </c>
      <c r="B277" s="1" t="str">
        <f>Spaces!B277</f>
        <v/>
      </c>
      <c r="C277" s="1" t="str">
        <f>Spaces!C277</f>
        <v/>
      </c>
      <c r="D277" s="1" t="str">
        <f>Spaces!D277</f>
        <v/>
      </c>
      <c r="E277" s="1" t="str">
        <f>Spaces!E277</f>
        <v/>
      </c>
      <c r="F277" s="1" t="str">
        <f>Spaces!F277</f>
        <v/>
      </c>
      <c r="G277" s="1" t="str">
        <f>Spaces!G277</f>
        <v/>
      </c>
      <c r="H277" s="1" t="str">
        <f>Spaces!H277</f>
        <v/>
      </c>
      <c r="I277" s="1" t="str">
        <f>Spaces!I277</f>
        <v/>
      </c>
      <c r="J277" s="1" t="str">
        <f>Spaces!J277</f>
        <v/>
      </c>
      <c r="K277" s="1" t="str">
        <f>Spaces!K277</f>
        <v/>
      </c>
      <c r="L277" s="1" t="str">
        <f>Spaces!L277</f>
        <v/>
      </c>
      <c r="M277" s="1" t="str">
        <f>Spaces!M277</f>
        <v/>
      </c>
      <c r="N277" s="1" t="str">
        <f>Spaces!N277</f>
        <v/>
      </c>
      <c r="O277" s="1" t="str">
        <f>Spaces!O277</f>
        <v/>
      </c>
      <c r="P277" s="1" t="str">
        <f>Spaces!P277</f>
        <v/>
      </c>
      <c r="Q277" s="1" t="str">
        <f>Spaces!Q277</f>
        <v/>
      </c>
      <c r="R277" s="1" t="str">
        <f>Spaces!R277</f>
        <v/>
      </c>
      <c r="S277" s="1" t="str">
        <f>Spaces!S277</f>
        <v/>
      </c>
      <c r="T277" s="1" t="str">
        <f>Spaces!T277</f>
        <v/>
      </c>
      <c r="U277" s="1" t="str">
        <f>Spaces!U277</f>
        <v/>
      </c>
      <c r="V277" s="1" t="str">
        <f t="shared" si="1"/>
        <v/>
      </c>
      <c r="W277" s="5" t="str">
        <f t="shared" si="2"/>
        <v/>
      </c>
      <c r="X277" s="5" t="str">
        <f t="shared" si="3"/>
        <v/>
      </c>
      <c r="Y277" s="5" t="str">
        <f t="shared" si="4"/>
        <v/>
      </c>
      <c r="Z277" s="5" t="str">
        <f t="shared" si="5"/>
        <v/>
      </c>
    </row>
    <row r="278">
      <c r="A278" s="1" t="str">
        <f>Spaces!A278</f>
        <v/>
      </c>
      <c r="B278" s="1" t="str">
        <f>Spaces!B278</f>
        <v/>
      </c>
      <c r="C278" s="1" t="str">
        <f>Spaces!C278</f>
        <v/>
      </c>
      <c r="D278" s="1" t="str">
        <f>Spaces!D278</f>
        <v/>
      </c>
      <c r="E278" s="1" t="str">
        <f>Spaces!E278</f>
        <v/>
      </c>
      <c r="F278" s="1" t="str">
        <f>Spaces!F278</f>
        <v/>
      </c>
      <c r="G278" s="1" t="str">
        <f>Spaces!G278</f>
        <v/>
      </c>
      <c r="H278" s="1" t="str">
        <f>Spaces!H278</f>
        <v/>
      </c>
      <c r="I278" s="1" t="str">
        <f>Spaces!I278</f>
        <v/>
      </c>
      <c r="J278" s="1" t="str">
        <f>Spaces!J278</f>
        <v/>
      </c>
      <c r="K278" s="1" t="str">
        <f>Spaces!K278</f>
        <v/>
      </c>
      <c r="L278" s="1" t="str">
        <f>Spaces!L278</f>
        <v/>
      </c>
      <c r="M278" s="1" t="str">
        <f>Spaces!M278</f>
        <v/>
      </c>
      <c r="N278" s="1" t="str">
        <f>Spaces!N278</f>
        <v/>
      </c>
      <c r="O278" s="1" t="str">
        <f>Spaces!O278</f>
        <v/>
      </c>
      <c r="P278" s="1" t="str">
        <f>Spaces!P278</f>
        <v/>
      </c>
      <c r="Q278" s="1" t="str">
        <f>Spaces!Q278</f>
        <v/>
      </c>
      <c r="R278" s="1" t="str">
        <f>Spaces!R278</f>
        <v/>
      </c>
      <c r="S278" s="1" t="str">
        <f>Spaces!S278</f>
        <v/>
      </c>
      <c r="T278" s="1" t="str">
        <f>Spaces!T278</f>
        <v/>
      </c>
      <c r="U278" s="1" t="str">
        <f>Spaces!U278</f>
        <v/>
      </c>
      <c r="V278" s="1" t="str">
        <f t="shared" si="1"/>
        <v/>
      </c>
      <c r="W278" s="5" t="str">
        <f t="shared" si="2"/>
        <v/>
      </c>
      <c r="X278" s="5" t="str">
        <f t="shared" si="3"/>
        <v/>
      </c>
      <c r="Y278" s="5" t="str">
        <f t="shared" si="4"/>
        <v/>
      </c>
      <c r="Z278" s="5" t="str">
        <f t="shared" si="5"/>
        <v/>
      </c>
    </row>
    <row r="279">
      <c r="A279" s="1" t="str">
        <f>Spaces!A279</f>
        <v/>
      </c>
      <c r="B279" s="1" t="str">
        <f>Spaces!B279</f>
        <v/>
      </c>
      <c r="C279" s="1" t="str">
        <f>Spaces!C279</f>
        <v/>
      </c>
      <c r="D279" s="1" t="str">
        <f>Spaces!D279</f>
        <v/>
      </c>
      <c r="E279" s="1" t="str">
        <f>Spaces!E279</f>
        <v/>
      </c>
      <c r="F279" s="1" t="str">
        <f>Spaces!F279</f>
        <v/>
      </c>
      <c r="G279" s="1" t="str">
        <f>Spaces!G279</f>
        <v/>
      </c>
      <c r="H279" s="1" t="str">
        <f>Spaces!H279</f>
        <v/>
      </c>
      <c r="I279" s="1" t="str">
        <f>Spaces!I279</f>
        <v/>
      </c>
      <c r="J279" s="1" t="str">
        <f>Spaces!J279</f>
        <v/>
      </c>
      <c r="K279" s="1" t="str">
        <f>Spaces!K279</f>
        <v/>
      </c>
      <c r="L279" s="1" t="str">
        <f>Spaces!L279</f>
        <v/>
      </c>
      <c r="M279" s="1" t="str">
        <f>Spaces!M279</f>
        <v/>
      </c>
      <c r="N279" s="1" t="str">
        <f>Spaces!N279</f>
        <v/>
      </c>
      <c r="O279" s="1" t="str">
        <f>Spaces!O279</f>
        <v/>
      </c>
      <c r="P279" s="1" t="str">
        <f>Spaces!P279</f>
        <v/>
      </c>
      <c r="Q279" s="1" t="str">
        <f>Spaces!Q279</f>
        <v/>
      </c>
      <c r="R279" s="1" t="str">
        <f>Spaces!R279</f>
        <v/>
      </c>
      <c r="S279" s="1" t="str">
        <f>Spaces!S279</f>
        <v/>
      </c>
      <c r="T279" s="1" t="str">
        <f>Spaces!T279</f>
        <v/>
      </c>
      <c r="U279" s="1" t="str">
        <f>Spaces!U279</f>
        <v/>
      </c>
      <c r="V279" s="1" t="str">
        <f t="shared" si="1"/>
        <v/>
      </c>
      <c r="W279" s="5" t="str">
        <f t="shared" si="2"/>
        <v/>
      </c>
      <c r="X279" s="5" t="str">
        <f t="shared" si="3"/>
        <v/>
      </c>
      <c r="Y279" s="5" t="str">
        <f t="shared" si="4"/>
        <v/>
      </c>
      <c r="Z279" s="5" t="str">
        <f t="shared" si="5"/>
        <v/>
      </c>
    </row>
    <row r="280">
      <c r="A280" s="1" t="str">
        <f>Spaces!A280</f>
        <v/>
      </c>
      <c r="B280" s="1" t="str">
        <f>Spaces!B280</f>
        <v/>
      </c>
      <c r="C280" s="1" t="str">
        <f>Spaces!C280</f>
        <v/>
      </c>
      <c r="D280" s="1" t="str">
        <f>Spaces!D280</f>
        <v/>
      </c>
      <c r="E280" s="1" t="str">
        <f>Spaces!E280</f>
        <v/>
      </c>
      <c r="F280" s="1" t="str">
        <f>Spaces!F280</f>
        <v/>
      </c>
      <c r="G280" s="1" t="str">
        <f>Spaces!G280</f>
        <v/>
      </c>
      <c r="H280" s="1" t="str">
        <f>Spaces!H280</f>
        <v/>
      </c>
      <c r="I280" s="1" t="str">
        <f>Spaces!I280</f>
        <v/>
      </c>
      <c r="J280" s="1" t="str">
        <f>Spaces!J280</f>
        <v/>
      </c>
      <c r="K280" s="1" t="str">
        <f>Spaces!K280</f>
        <v/>
      </c>
      <c r="L280" s="1" t="str">
        <f>Spaces!L280</f>
        <v/>
      </c>
      <c r="M280" s="1" t="str">
        <f>Spaces!M280</f>
        <v/>
      </c>
      <c r="N280" s="1" t="str">
        <f>Spaces!N280</f>
        <v/>
      </c>
      <c r="O280" s="1" t="str">
        <f>Spaces!O280</f>
        <v/>
      </c>
      <c r="P280" s="1" t="str">
        <f>Spaces!P280</f>
        <v/>
      </c>
      <c r="Q280" s="1" t="str">
        <f>Spaces!Q280</f>
        <v/>
      </c>
      <c r="R280" s="1" t="str">
        <f>Spaces!R280</f>
        <v/>
      </c>
      <c r="S280" s="1" t="str">
        <f>Spaces!S280</f>
        <v/>
      </c>
      <c r="T280" s="1" t="str">
        <f>Spaces!T280</f>
        <v/>
      </c>
      <c r="U280" s="1" t="str">
        <f>Spaces!U280</f>
        <v/>
      </c>
      <c r="V280" s="1" t="str">
        <f t="shared" si="1"/>
        <v/>
      </c>
      <c r="W280" s="5" t="str">
        <f t="shared" si="2"/>
        <v/>
      </c>
      <c r="X280" s="5" t="str">
        <f t="shared" si="3"/>
        <v/>
      </c>
      <c r="Y280" s="5" t="str">
        <f t="shared" si="4"/>
        <v/>
      </c>
      <c r="Z280" s="5" t="str">
        <f t="shared" si="5"/>
        <v/>
      </c>
    </row>
    <row r="281">
      <c r="A281" s="1" t="str">
        <f>Spaces!A281</f>
        <v/>
      </c>
      <c r="B281" s="1" t="str">
        <f>Spaces!B281</f>
        <v/>
      </c>
      <c r="C281" s="1" t="str">
        <f>Spaces!C281</f>
        <v/>
      </c>
      <c r="D281" s="1" t="str">
        <f>Spaces!D281</f>
        <v/>
      </c>
      <c r="E281" s="1" t="str">
        <f>Spaces!E281</f>
        <v/>
      </c>
      <c r="F281" s="1" t="str">
        <f>Spaces!F281</f>
        <v/>
      </c>
      <c r="G281" s="1" t="str">
        <f>Spaces!G281</f>
        <v/>
      </c>
      <c r="H281" s="1" t="str">
        <f>Spaces!H281</f>
        <v/>
      </c>
      <c r="I281" s="1" t="str">
        <f>Spaces!I281</f>
        <v/>
      </c>
      <c r="J281" s="1" t="str">
        <f>Spaces!J281</f>
        <v/>
      </c>
      <c r="K281" s="1" t="str">
        <f>Spaces!K281</f>
        <v/>
      </c>
      <c r="L281" s="1" t="str">
        <f>Spaces!L281</f>
        <v/>
      </c>
      <c r="M281" s="1" t="str">
        <f>Spaces!M281</f>
        <v/>
      </c>
      <c r="N281" s="1" t="str">
        <f>Spaces!N281</f>
        <v/>
      </c>
      <c r="O281" s="1" t="str">
        <f>Spaces!O281</f>
        <v/>
      </c>
      <c r="P281" s="1" t="str">
        <f>Spaces!P281</f>
        <v/>
      </c>
      <c r="Q281" s="1" t="str">
        <f>Spaces!Q281</f>
        <v/>
      </c>
      <c r="R281" s="1" t="str">
        <f>Spaces!R281</f>
        <v/>
      </c>
      <c r="S281" s="1" t="str">
        <f>Spaces!S281</f>
        <v/>
      </c>
      <c r="T281" s="1" t="str">
        <f>Spaces!T281</f>
        <v/>
      </c>
      <c r="U281" s="1" t="str">
        <f>Spaces!U281</f>
        <v/>
      </c>
      <c r="V281" s="1" t="str">
        <f t="shared" si="1"/>
        <v/>
      </c>
      <c r="W281" s="5" t="str">
        <f t="shared" si="2"/>
        <v/>
      </c>
      <c r="X281" s="5" t="str">
        <f t="shared" si="3"/>
        <v/>
      </c>
      <c r="Y281" s="5" t="str">
        <f t="shared" si="4"/>
        <v/>
      </c>
      <c r="Z281" s="5" t="str">
        <f t="shared" si="5"/>
        <v/>
      </c>
    </row>
    <row r="282">
      <c r="A282" s="1" t="str">
        <f>Spaces!A282</f>
        <v/>
      </c>
      <c r="B282" s="1" t="str">
        <f>Spaces!B282</f>
        <v/>
      </c>
      <c r="C282" s="1" t="str">
        <f>Spaces!C282</f>
        <v/>
      </c>
      <c r="D282" s="1" t="str">
        <f>Spaces!D282</f>
        <v/>
      </c>
      <c r="E282" s="1" t="str">
        <f>Spaces!E282</f>
        <v/>
      </c>
      <c r="F282" s="1" t="str">
        <f>Spaces!F282</f>
        <v/>
      </c>
      <c r="G282" s="1" t="str">
        <f>Spaces!G282</f>
        <v/>
      </c>
      <c r="H282" s="1" t="str">
        <f>Spaces!H282</f>
        <v/>
      </c>
      <c r="I282" s="1" t="str">
        <f>Spaces!I282</f>
        <v/>
      </c>
      <c r="J282" s="1" t="str">
        <f>Spaces!J282</f>
        <v/>
      </c>
      <c r="K282" s="1" t="str">
        <f>Spaces!K282</f>
        <v/>
      </c>
      <c r="L282" s="1" t="str">
        <f>Spaces!L282</f>
        <v/>
      </c>
      <c r="M282" s="1" t="str">
        <f>Spaces!M282</f>
        <v/>
      </c>
      <c r="N282" s="1" t="str">
        <f>Spaces!N282</f>
        <v/>
      </c>
      <c r="O282" s="1" t="str">
        <f>Spaces!O282</f>
        <v/>
      </c>
      <c r="P282" s="1" t="str">
        <f>Spaces!P282</f>
        <v/>
      </c>
      <c r="Q282" s="1" t="str">
        <f>Spaces!Q282</f>
        <v/>
      </c>
      <c r="R282" s="1" t="str">
        <f>Spaces!R282</f>
        <v/>
      </c>
      <c r="S282" s="1" t="str">
        <f>Spaces!S282</f>
        <v/>
      </c>
      <c r="T282" s="1" t="str">
        <f>Spaces!T282</f>
        <v/>
      </c>
      <c r="U282" s="1" t="str">
        <f>Spaces!U282</f>
        <v/>
      </c>
      <c r="V282" s="1" t="str">
        <f t="shared" si="1"/>
        <v/>
      </c>
      <c r="W282" s="5" t="str">
        <f t="shared" si="2"/>
        <v/>
      </c>
      <c r="X282" s="5" t="str">
        <f t="shared" si="3"/>
        <v/>
      </c>
      <c r="Y282" s="5" t="str">
        <f t="shared" si="4"/>
        <v/>
      </c>
      <c r="Z282" s="5" t="str">
        <f t="shared" si="5"/>
        <v/>
      </c>
    </row>
    <row r="283">
      <c r="A283" s="1" t="str">
        <f>Spaces!A283</f>
        <v/>
      </c>
      <c r="B283" s="1" t="str">
        <f>Spaces!B283</f>
        <v/>
      </c>
      <c r="C283" s="1" t="str">
        <f>Spaces!C283</f>
        <v/>
      </c>
      <c r="D283" s="1" t="str">
        <f>Spaces!D283</f>
        <v/>
      </c>
      <c r="E283" s="1" t="str">
        <f>Spaces!E283</f>
        <v/>
      </c>
      <c r="F283" s="1" t="str">
        <f>Spaces!F283</f>
        <v/>
      </c>
      <c r="G283" s="1" t="str">
        <f>Spaces!G283</f>
        <v/>
      </c>
      <c r="H283" s="1" t="str">
        <f>Spaces!H283</f>
        <v/>
      </c>
      <c r="I283" s="1" t="str">
        <f>Spaces!I283</f>
        <v/>
      </c>
      <c r="J283" s="1" t="str">
        <f>Spaces!J283</f>
        <v/>
      </c>
      <c r="K283" s="1" t="str">
        <f>Spaces!K283</f>
        <v/>
      </c>
      <c r="L283" s="1" t="str">
        <f>Spaces!L283</f>
        <v/>
      </c>
      <c r="M283" s="1" t="str">
        <f>Spaces!M283</f>
        <v/>
      </c>
      <c r="N283" s="1" t="str">
        <f>Spaces!N283</f>
        <v/>
      </c>
      <c r="O283" s="1" t="str">
        <f>Spaces!O283</f>
        <v/>
      </c>
      <c r="P283" s="1" t="str">
        <f>Spaces!P283</f>
        <v/>
      </c>
      <c r="Q283" s="1" t="str">
        <f>Spaces!Q283</f>
        <v/>
      </c>
      <c r="R283" s="1" t="str">
        <f>Spaces!R283</f>
        <v/>
      </c>
      <c r="S283" s="1" t="str">
        <f>Spaces!S283</f>
        <v/>
      </c>
      <c r="T283" s="1" t="str">
        <f>Spaces!T283</f>
        <v/>
      </c>
      <c r="U283" s="1" t="str">
        <f>Spaces!U283</f>
        <v/>
      </c>
      <c r="V283" s="1" t="str">
        <f t="shared" si="1"/>
        <v/>
      </c>
      <c r="W283" s="5" t="str">
        <f t="shared" si="2"/>
        <v/>
      </c>
      <c r="X283" s="5" t="str">
        <f t="shared" si="3"/>
        <v/>
      </c>
      <c r="Y283" s="5" t="str">
        <f t="shared" si="4"/>
        <v/>
      </c>
      <c r="Z283" s="5" t="str">
        <f t="shared" si="5"/>
        <v/>
      </c>
    </row>
    <row r="284">
      <c r="A284" s="1" t="str">
        <f>Spaces!A284</f>
        <v/>
      </c>
      <c r="B284" s="1" t="str">
        <f>Spaces!B284</f>
        <v/>
      </c>
      <c r="C284" s="1" t="str">
        <f>Spaces!C284</f>
        <v/>
      </c>
      <c r="D284" s="1" t="str">
        <f>Spaces!D284</f>
        <v/>
      </c>
      <c r="E284" s="1" t="str">
        <f>Spaces!E284</f>
        <v/>
      </c>
      <c r="F284" s="1" t="str">
        <f>Spaces!F284</f>
        <v/>
      </c>
      <c r="G284" s="1" t="str">
        <f>Spaces!G284</f>
        <v/>
      </c>
      <c r="H284" s="1" t="str">
        <f>Spaces!H284</f>
        <v/>
      </c>
      <c r="I284" s="1" t="str">
        <f>Spaces!I284</f>
        <v/>
      </c>
      <c r="J284" s="1" t="str">
        <f>Spaces!J284</f>
        <v/>
      </c>
      <c r="K284" s="1" t="str">
        <f>Spaces!K284</f>
        <v/>
      </c>
      <c r="L284" s="1" t="str">
        <f>Spaces!L284</f>
        <v/>
      </c>
      <c r="M284" s="1" t="str">
        <f>Spaces!M284</f>
        <v/>
      </c>
      <c r="N284" s="1" t="str">
        <f>Spaces!N284</f>
        <v/>
      </c>
      <c r="O284" s="1" t="str">
        <f>Spaces!O284</f>
        <v/>
      </c>
      <c r="P284" s="1" t="str">
        <f>Spaces!P284</f>
        <v/>
      </c>
      <c r="Q284" s="1" t="str">
        <f>Spaces!Q284</f>
        <v/>
      </c>
      <c r="R284" s="1" t="str">
        <f>Spaces!R284</f>
        <v/>
      </c>
      <c r="S284" s="1" t="str">
        <f>Spaces!S284</f>
        <v/>
      </c>
      <c r="T284" s="1" t="str">
        <f>Spaces!T284</f>
        <v/>
      </c>
      <c r="U284" s="1" t="str">
        <f>Spaces!U284</f>
        <v/>
      </c>
      <c r="V284" s="1" t="str">
        <f t="shared" si="1"/>
        <v/>
      </c>
      <c r="W284" s="5" t="str">
        <f t="shared" si="2"/>
        <v/>
      </c>
      <c r="X284" s="5" t="str">
        <f t="shared" si="3"/>
        <v/>
      </c>
      <c r="Y284" s="5" t="str">
        <f t="shared" si="4"/>
        <v/>
      </c>
      <c r="Z284" s="5" t="str">
        <f t="shared" si="5"/>
        <v/>
      </c>
    </row>
    <row r="285">
      <c r="A285" s="1" t="str">
        <f>Spaces!A285</f>
        <v/>
      </c>
      <c r="B285" s="1" t="str">
        <f>Spaces!B285</f>
        <v/>
      </c>
      <c r="C285" s="1" t="str">
        <f>Spaces!C285</f>
        <v/>
      </c>
      <c r="D285" s="1" t="str">
        <f>Spaces!D285</f>
        <v/>
      </c>
      <c r="E285" s="1" t="str">
        <f>Spaces!E285</f>
        <v/>
      </c>
      <c r="F285" s="1" t="str">
        <f>Spaces!F285</f>
        <v/>
      </c>
      <c r="G285" s="1" t="str">
        <f>Spaces!G285</f>
        <v/>
      </c>
      <c r="H285" s="1" t="str">
        <f>Spaces!H285</f>
        <v/>
      </c>
      <c r="I285" s="1" t="str">
        <f>Spaces!I285</f>
        <v/>
      </c>
      <c r="J285" s="1" t="str">
        <f>Spaces!J285</f>
        <v/>
      </c>
      <c r="K285" s="1" t="str">
        <f>Spaces!K285</f>
        <v/>
      </c>
      <c r="L285" s="1" t="str">
        <f>Spaces!L285</f>
        <v/>
      </c>
      <c r="M285" s="1" t="str">
        <f>Spaces!M285</f>
        <v/>
      </c>
      <c r="N285" s="1" t="str">
        <f>Spaces!N285</f>
        <v/>
      </c>
      <c r="O285" s="1" t="str">
        <f>Spaces!O285</f>
        <v/>
      </c>
      <c r="P285" s="1" t="str">
        <f>Spaces!P285</f>
        <v/>
      </c>
      <c r="Q285" s="1" t="str">
        <f>Spaces!Q285</f>
        <v/>
      </c>
      <c r="R285" s="1" t="str">
        <f>Spaces!R285</f>
        <v/>
      </c>
      <c r="S285" s="1" t="str">
        <f>Spaces!S285</f>
        <v/>
      </c>
      <c r="T285" s="1" t="str">
        <f>Spaces!T285</f>
        <v/>
      </c>
      <c r="U285" s="1" t="str">
        <f>Spaces!U285</f>
        <v/>
      </c>
      <c r="V285" s="1" t="str">
        <f t="shared" si="1"/>
        <v/>
      </c>
      <c r="W285" s="5" t="str">
        <f t="shared" si="2"/>
        <v/>
      </c>
      <c r="X285" s="5" t="str">
        <f t="shared" si="3"/>
        <v/>
      </c>
      <c r="Y285" s="5" t="str">
        <f t="shared" si="4"/>
        <v/>
      </c>
      <c r="Z285" s="5" t="str">
        <f t="shared" si="5"/>
        <v/>
      </c>
    </row>
    <row r="286">
      <c r="A286" s="1" t="str">
        <f>Spaces!A286</f>
        <v/>
      </c>
      <c r="B286" s="1" t="str">
        <f>Spaces!B286</f>
        <v/>
      </c>
      <c r="C286" s="1" t="str">
        <f>Spaces!C286</f>
        <v/>
      </c>
      <c r="D286" s="1" t="str">
        <f>Spaces!D286</f>
        <v/>
      </c>
      <c r="E286" s="1" t="str">
        <f>Spaces!E286</f>
        <v/>
      </c>
      <c r="F286" s="1" t="str">
        <f>Spaces!F286</f>
        <v/>
      </c>
      <c r="G286" s="1" t="str">
        <f>Spaces!G286</f>
        <v/>
      </c>
      <c r="H286" s="1" t="str">
        <f>Spaces!H286</f>
        <v/>
      </c>
      <c r="I286" s="1" t="str">
        <f>Spaces!I286</f>
        <v/>
      </c>
      <c r="J286" s="1" t="str">
        <f>Spaces!J286</f>
        <v/>
      </c>
      <c r="K286" s="1" t="str">
        <f>Spaces!K286</f>
        <v/>
      </c>
      <c r="L286" s="1" t="str">
        <f>Spaces!L286</f>
        <v/>
      </c>
      <c r="M286" s="1" t="str">
        <f>Spaces!M286</f>
        <v/>
      </c>
      <c r="N286" s="1" t="str">
        <f>Spaces!N286</f>
        <v/>
      </c>
      <c r="O286" s="1" t="str">
        <f>Spaces!O286</f>
        <v/>
      </c>
      <c r="P286" s="1" t="str">
        <f>Spaces!P286</f>
        <v/>
      </c>
      <c r="Q286" s="1" t="str">
        <f>Spaces!Q286</f>
        <v/>
      </c>
      <c r="R286" s="1" t="str">
        <f>Spaces!R286</f>
        <v/>
      </c>
      <c r="S286" s="1" t="str">
        <f>Spaces!S286</f>
        <v/>
      </c>
      <c r="T286" s="1" t="str">
        <f>Spaces!T286</f>
        <v/>
      </c>
      <c r="U286" s="1" t="str">
        <f>Spaces!U286</f>
        <v/>
      </c>
      <c r="V286" s="1" t="str">
        <f t="shared" si="1"/>
        <v/>
      </c>
      <c r="W286" s="5" t="str">
        <f t="shared" si="2"/>
        <v/>
      </c>
      <c r="X286" s="5" t="str">
        <f t="shared" si="3"/>
        <v/>
      </c>
      <c r="Y286" s="5" t="str">
        <f t="shared" si="4"/>
        <v/>
      </c>
      <c r="Z286" s="5" t="str">
        <f t="shared" si="5"/>
        <v/>
      </c>
    </row>
    <row r="287">
      <c r="A287" s="1" t="str">
        <f>Spaces!A287</f>
        <v/>
      </c>
      <c r="B287" s="1" t="str">
        <f>Spaces!B287</f>
        <v/>
      </c>
      <c r="C287" s="1" t="str">
        <f>Spaces!C287</f>
        <v/>
      </c>
      <c r="D287" s="1" t="str">
        <f>Spaces!D287</f>
        <v/>
      </c>
      <c r="E287" s="1" t="str">
        <f>Spaces!E287</f>
        <v/>
      </c>
      <c r="F287" s="1" t="str">
        <f>Spaces!F287</f>
        <v/>
      </c>
      <c r="G287" s="1" t="str">
        <f>Spaces!G287</f>
        <v/>
      </c>
      <c r="H287" s="1" t="str">
        <f>Spaces!H287</f>
        <v/>
      </c>
      <c r="I287" s="1" t="str">
        <f>Spaces!I287</f>
        <v/>
      </c>
      <c r="J287" s="1" t="str">
        <f>Spaces!J287</f>
        <v/>
      </c>
      <c r="K287" s="1" t="str">
        <f>Spaces!K287</f>
        <v/>
      </c>
      <c r="L287" s="1" t="str">
        <f>Spaces!L287</f>
        <v/>
      </c>
      <c r="M287" s="1" t="str">
        <f>Spaces!M287</f>
        <v/>
      </c>
      <c r="N287" s="1" t="str">
        <f>Spaces!N287</f>
        <v/>
      </c>
      <c r="O287" s="1" t="str">
        <f>Spaces!O287</f>
        <v/>
      </c>
      <c r="P287" s="1" t="str">
        <f>Spaces!P287</f>
        <v/>
      </c>
      <c r="Q287" s="1" t="str">
        <f>Spaces!Q287</f>
        <v/>
      </c>
      <c r="R287" s="1" t="str">
        <f>Spaces!R287</f>
        <v/>
      </c>
      <c r="S287" s="1" t="str">
        <f>Spaces!S287</f>
        <v/>
      </c>
      <c r="T287" s="1" t="str">
        <f>Spaces!T287</f>
        <v/>
      </c>
      <c r="U287" s="1" t="str">
        <f>Spaces!U287</f>
        <v/>
      </c>
      <c r="V287" s="1" t="str">
        <f t="shared" si="1"/>
        <v/>
      </c>
      <c r="W287" s="5" t="str">
        <f t="shared" si="2"/>
        <v/>
      </c>
      <c r="X287" s="5" t="str">
        <f t="shared" si="3"/>
        <v/>
      </c>
      <c r="Y287" s="5" t="str">
        <f t="shared" si="4"/>
        <v/>
      </c>
      <c r="Z287" s="5" t="str">
        <f t="shared" si="5"/>
        <v/>
      </c>
    </row>
    <row r="288">
      <c r="A288" s="1" t="str">
        <f>Spaces!A288</f>
        <v/>
      </c>
      <c r="B288" s="1" t="str">
        <f>Spaces!B288</f>
        <v/>
      </c>
      <c r="C288" s="1" t="str">
        <f>Spaces!C288</f>
        <v/>
      </c>
      <c r="D288" s="1" t="str">
        <f>Spaces!D288</f>
        <v/>
      </c>
      <c r="E288" s="1" t="str">
        <f>Spaces!E288</f>
        <v/>
      </c>
      <c r="F288" s="1" t="str">
        <f>Spaces!F288</f>
        <v/>
      </c>
      <c r="G288" s="1" t="str">
        <f>Spaces!G288</f>
        <v/>
      </c>
      <c r="H288" s="1" t="str">
        <f>Spaces!H288</f>
        <v/>
      </c>
      <c r="I288" s="1" t="str">
        <f>Spaces!I288</f>
        <v/>
      </c>
      <c r="J288" s="1" t="str">
        <f>Spaces!J288</f>
        <v/>
      </c>
      <c r="K288" s="1" t="str">
        <f>Spaces!K288</f>
        <v/>
      </c>
      <c r="L288" s="1" t="str">
        <f>Spaces!L288</f>
        <v/>
      </c>
      <c r="M288" s="1" t="str">
        <f>Spaces!M288</f>
        <v/>
      </c>
      <c r="N288" s="1" t="str">
        <f>Spaces!N288</f>
        <v/>
      </c>
      <c r="O288" s="1" t="str">
        <f>Spaces!O288</f>
        <v/>
      </c>
      <c r="P288" s="1" t="str">
        <f>Spaces!P288</f>
        <v/>
      </c>
      <c r="Q288" s="1" t="str">
        <f>Spaces!Q288</f>
        <v/>
      </c>
      <c r="R288" s="1" t="str">
        <f>Spaces!R288</f>
        <v/>
      </c>
      <c r="S288" s="1" t="str">
        <f>Spaces!S288</f>
        <v/>
      </c>
      <c r="T288" s="1" t="str">
        <f>Spaces!T288</f>
        <v/>
      </c>
      <c r="U288" s="1" t="str">
        <f>Spaces!U288</f>
        <v/>
      </c>
      <c r="V288" s="1" t="str">
        <f t="shared" si="1"/>
        <v/>
      </c>
      <c r="W288" s="5" t="str">
        <f t="shared" si="2"/>
        <v/>
      </c>
      <c r="X288" s="5" t="str">
        <f t="shared" si="3"/>
        <v/>
      </c>
      <c r="Y288" s="5" t="str">
        <f t="shared" si="4"/>
        <v/>
      </c>
      <c r="Z288" s="5" t="str">
        <f t="shared" si="5"/>
        <v/>
      </c>
    </row>
    <row r="289">
      <c r="A289" s="1" t="str">
        <f>Spaces!A289</f>
        <v/>
      </c>
      <c r="B289" s="1" t="str">
        <f>Spaces!B289</f>
        <v/>
      </c>
      <c r="C289" s="1" t="str">
        <f>Spaces!C289</f>
        <v/>
      </c>
      <c r="D289" s="1" t="str">
        <f>Spaces!D289</f>
        <v/>
      </c>
      <c r="E289" s="1" t="str">
        <f>Spaces!E289</f>
        <v/>
      </c>
      <c r="F289" s="1" t="str">
        <f>Spaces!F289</f>
        <v/>
      </c>
      <c r="G289" s="1" t="str">
        <f>Spaces!G289</f>
        <v/>
      </c>
      <c r="H289" s="1" t="str">
        <f>Spaces!H289</f>
        <v/>
      </c>
      <c r="I289" s="1" t="str">
        <f>Spaces!I289</f>
        <v/>
      </c>
      <c r="J289" s="1" t="str">
        <f>Spaces!J289</f>
        <v/>
      </c>
      <c r="K289" s="1" t="str">
        <f>Spaces!K289</f>
        <v/>
      </c>
      <c r="L289" s="1" t="str">
        <f>Spaces!L289</f>
        <v/>
      </c>
      <c r="M289" s="1" t="str">
        <f>Spaces!M289</f>
        <v/>
      </c>
      <c r="N289" s="1" t="str">
        <f>Spaces!N289</f>
        <v/>
      </c>
      <c r="O289" s="1" t="str">
        <f>Spaces!O289</f>
        <v/>
      </c>
      <c r="P289" s="1" t="str">
        <f>Spaces!P289</f>
        <v/>
      </c>
      <c r="Q289" s="1" t="str">
        <f>Spaces!Q289</f>
        <v/>
      </c>
      <c r="R289" s="1" t="str">
        <f>Spaces!R289</f>
        <v/>
      </c>
      <c r="S289" s="1" t="str">
        <f>Spaces!S289</f>
        <v/>
      </c>
      <c r="T289" s="1" t="str">
        <f>Spaces!T289</f>
        <v/>
      </c>
      <c r="U289" s="1" t="str">
        <f>Spaces!U289</f>
        <v/>
      </c>
      <c r="V289" s="1" t="str">
        <f t="shared" si="1"/>
        <v/>
      </c>
      <c r="W289" s="5" t="str">
        <f t="shared" si="2"/>
        <v/>
      </c>
      <c r="X289" s="5" t="str">
        <f t="shared" si="3"/>
        <v/>
      </c>
      <c r="Y289" s="5" t="str">
        <f t="shared" si="4"/>
        <v/>
      </c>
      <c r="Z289" s="5" t="str">
        <f t="shared" si="5"/>
        <v/>
      </c>
    </row>
    <row r="290">
      <c r="A290" s="1" t="str">
        <f>Spaces!A290</f>
        <v/>
      </c>
      <c r="B290" s="1" t="str">
        <f>Spaces!B290</f>
        <v/>
      </c>
      <c r="C290" s="1" t="str">
        <f>Spaces!C290</f>
        <v/>
      </c>
      <c r="D290" s="1" t="str">
        <f>Spaces!D290</f>
        <v/>
      </c>
      <c r="E290" s="1" t="str">
        <f>Spaces!E290</f>
        <v/>
      </c>
      <c r="F290" s="1" t="str">
        <f>Spaces!F290</f>
        <v/>
      </c>
      <c r="G290" s="1" t="str">
        <f>Spaces!G290</f>
        <v/>
      </c>
      <c r="H290" s="1" t="str">
        <f>Spaces!H290</f>
        <v/>
      </c>
      <c r="I290" s="1" t="str">
        <f>Spaces!I290</f>
        <v/>
      </c>
      <c r="J290" s="1" t="str">
        <f>Spaces!J290</f>
        <v/>
      </c>
      <c r="K290" s="1" t="str">
        <f>Spaces!K290</f>
        <v/>
      </c>
      <c r="L290" s="1" t="str">
        <f>Spaces!L290</f>
        <v/>
      </c>
      <c r="M290" s="1" t="str">
        <f>Spaces!M290</f>
        <v/>
      </c>
      <c r="N290" s="1" t="str">
        <f>Spaces!N290</f>
        <v/>
      </c>
      <c r="O290" s="1" t="str">
        <f>Spaces!O290</f>
        <v/>
      </c>
      <c r="P290" s="1" t="str">
        <f>Spaces!P290</f>
        <v/>
      </c>
      <c r="Q290" s="1" t="str">
        <f>Spaces!Q290</f>
        <v/>
      </c>
      <c r="R290" s="1" t="str">
        <f>Spaces!R290</f>
        <v/>
      </c>
      <c r="S290" s="1" t="str">
        <f>Spaces!S290</f>
        <v/>
      </c>
      <c r="T290" s="1" t="str">
        <f>Spaces!T290</f>
        <v/>
      </c>
      <c r="U290" s="1" t="str">
        <f>Spaces!U290</f>
        <v/>
      </c>
      <c r="V290" s="1" t="str">
        <f t="shared" si="1"/>
        <v/>
      </c>
      <c r="W290" s="5" t="str">
        <f t="shared" si="2"/>
        <v/>
      </c>
      <c r="X290" s="5" t="str">
        <f t="shared" si="3"/>
        <v/>
      </c>
      <c r="Y290" s="5" t="str">
        <f t="shared" si="4"/>
        <v/>
      </c>
      <c r="Z290" s="5" t="str">
        <f t="shared" si="5"/>
        <v/>
      </c>
    </row>
    <row r="291">
      <c r="A291" s="1" t="str">
        <f>Spaces!A291</f>
        <v/>
      </c>
      <c r="B291" s="1" t="str">
        <f>Spaces!B291</f>
        <v/>
      </c>
      <c r="C291" s="1" t="str">
        <f>Spaces!C291</f>
        <v/>
      </c>
      <c r="D291" s="1" t="str">
        <f>Spaces!D291</f>
        <v/>
      </c>
      <c r="E291" s="1" t="str">
        <f>Spaces!E291</f>
        <v/>
      </c>
      <c r="F291" s="1" t="str">
        <f>Spaces!F291</f>
        <v/>
      </c>
      <c r="G291" s="1" t="str">
        <f>Spaces!G291</f>
        <v/>
      </c>
      <c r="H291" s="1" t="str">
        <f>Spaces!H291</f>
        <v/>
      </c>
      <c r="I291" s="1" t="str">
        <f>Spaces!I291</f>
        <v/>
      </c>
      <c r="J291" s="1" t="str">
        <f>Spaces!J291</f>
        <v/>
      </c>
      <c r="K291" s="1" t="str">
        <f>Spaces!K291</f>
        <v/>
      </c>
      <c r="L291" s="1" t="str">
        <f>Spaces!L291</f>
        <v/>
      </c>
      <c r="M291" s="1" t="str">
        <f>Spaces!M291</f>
        <v/>
      </c>
      <c r="N291" s="1" t="str">
        <f>Spaces!N291</f>
        <v/>
      </c>
      <c r="O291" s="1" t="str">
        <f>Spaces!O291</f>
        <v/>
      </c>
      <c r="P291" s="1" t="str">
        <f>Spaces!P291</f>
        <v/>
      </c>
      <c r="Q291" s="1" t="str">
        <f>Spaces!Q291</f>
        <v/>
      </c>
      <c r="R291" s="1" t="str">
        <f>Spaces!R291</f>
        <v/>
      </c>
      <c r="S291" s="1" t="str">
        <f>Spaces!S291</f>
        <v/>
      </c>
      <c r="T291" s="1" t="str">
        <f>Spaces!T291</f>
        <v/>
      </c>
      <c r="U291" s="1" t="str">
        <f>Spaces!U291</f>
        <v/>
      </c>
      <c r="V291" s="1" t="str">
        <f t="shared" si="1"/>
        <v/>
      </c>
      <c r="W291" s="5" t="str">
        <f t="shared" si="2"/>
        <v/>
      </c>
      <c r="X291" s="5" t="str">
        <f t="shared" si="3"/>
        <v/>
      </c>
      <c r="Y291" s="5" t="str">
        <f t="shared" si="4"/>
        <v/>
      </c>
      <c r="Z291" s="5" t="str">
        <f t="shared" si="5"/>
        <v/>
      </c>
    </row>
    <row r="292">
      <c r="A292" s="1" t="str">
        <f>Spaces!A292</f>
        <v/>
      </c>
      <c r="B292" s="1" t="str">
        <f>Spaces!B292</f>
        <v/>
      </c>
      <c r="C292" s="1" t="str">
        <f>Spaces!C292</f>
        <v/>
      </c>
      <c r="D292" s="1" t="str">
        <f>Spaces!D292</f>
        <v/>
      </c>
      <c r="E292" s="1" t="str">
        <f>Spaces!E292</f>
        <v/>
      </c>
      <c r="F292" s="1" t="str">
        <f>Spaces!F292</f>
        <v/>
      </c>
      <c r="G292" s="1" t="str">
        <f>Spaces!G292</f>
        <v/>
      </c>
      <c r="H292" s="1" t="str">
        <f>Spaces!H292</f>
        <v/>
      </c>
      <c r="I292" s="1" t="str">
        <f>Spaces!I292</f>
        <v/>
      </c>
      <c r="J292" s="1" t="str">
        <f>Spaces!J292</f>
        <v/>
      </c>
      <c r="K292" s="1" t="str">
        <f>Spaces!K292</f>
        <v/>
      </c>
      <c r="L292" s="1" t="str">
        <f>Spaces!L292</f>
        <v/>
      </c>
      <c r="M292" s="1" t="str">
        <f>Spaces!M292</f>
        <v/>
      </c>
      <c r="N292" s="1" t="str">
        <f>Spaces!N292</f>
        <v/>
      </c>
      <c r="O292" s="1" t="str">
        <f>Spaces!O292</f>
        <v/>
      </c>
      <c r="P292" s="1" t="str">
        <f>Spaces!P292</f>
        <v/>
      </c>
      <c r="Q292" s="1" t="str">
        <f>Spaces!Q292</f>
        <v/>
      </c>
      <c r="R292" s="1" t="str">
        <f>Spaces!R292</f>
        <v/>
      </c>
      <c r="S292" s="1" t="str">
        <f>Spaces!S292</f>
        <v/>
      </c>
      <c r="T292" s="1" t="str">
        <f>Spaces!T292</f>
        <v/>
      </c>
      <c r="U292" s="1" t="str">
        <f>Spaces!U292</f>
        <v/>
      </c>
      <c r="V292" s="1" t="str">
        <f t="shared" si="1"/>
        <v/>
      </c>
      <c r="W292" s="5" t="str">
        <f t="shared" si="2"/>
        <v/>
      </c>
      <c r="X292" s="5" t="str">
        <f t="shared" si="3"/>
        <v/>
      </c>
      <c r="Y292" s="5" t="str">
        <f t="shared" si="4"/>
        <v/>
      </c>
      <c r="Z292" s="5" t="str">
        <f t="shared" si="5"/>
        <v/>
      </c>
    </row>
    <row r="293">
      <c r="A293" s="1" t="str">
        <f>Spaces!A293</f>
        <v/>
      </c>
      <c r="B293" s="1" t="str">
        <f>Spaces!B293</f>
        <v/>
      </c>
      <c r="C293" s="1" t="str">
        <f>Spaces!C293</f>
        <v/>
      </c>
      <c r="D293" s="1" t="str">
        <f>Spaces!D293</f>
        <v/>
      </c>
      <c r="E293" s="1" t="str">
        <f>Spaces!E293</f>
        <v/>
      </c>
      <c r="F293" s="1" t="str">
        <f>Spaces!F293</f>
        <v/>
      </c>
      <c r="G293" s="1" t="str">
        <f>Spaces!G293</f>
        <v/>
      </c>
      <c r="H293" s="1" t="str">
        <f>Spaces!H293</f>
        <v/>
      </c>
      <c r="I293" s="1" t="str">
        <f>Spaces!I293</f>
        <v/>
      </c>
      <c r="J293" s="1" t="str">
        <f>Spaces!J293</f>
        <v/>
      </c>
      <c r="K293" s="1" t="str">
        <f>Spaces!K293</f>
        <v/>
      </c>
      <c r="L293" s="1" t="str">
        <f>Spaces!L293</f>
        <v/>
      </c>
      <c r="M293" s="1" t="str">
        <f>Spaces!M293</f>
        <v/>
      </c>
      <c r="N293" s="1" t="str">
        <f>Spaces!N293</f>
        <v/>
      </c>
      <c r="O293" s="1" t="str">
        <f>Spaces!O293</f>
        <v/>
      </c>
      <c r="P293" s="1" t="str">
        <f>Spaces!P293</f>
        <v/>
      </c>
      <c r="Q293" s="1" t="str">
        <f>Spaces!Q293</f>
        <v/>
      </c>
      <c r="R293" s="1" t="str">
        <f>Spaces!R293</f>
        <v/>
      </c>
      <c r="S293" s="1" t="str">
        <f>Spaces!S293</f>
        <v/>
      </c>
      <c r="T293" s="1" t="str">
        <f>Spaces!T293</f>
        <v/>
      </c>
      <c r="U293" s="1" t="str">
        <f>Spaces!U293</f>
        <v/>
      </c>
      <c r="V293" s="1" t="str">
        <f t="shared" si="1"/>
        <v/>
      </c>
      <c r="W293" s="5" t="str">
        <f t="shared" si="2"/>
        <v/>
      </c>
      <c r="X293" s="5" t="str">
        <f t="shared" si="3"/>
        <v/>
      </c>
      <c r="Y293" s="5" t="str">
        <f t="shared" si="4"/>
        <v/>
      </c>
      <c r="Z293" s="5" t="str">
        <f t="shared" si="5"/>
        <v/>
      </c>
    </row>
    <row r="294">
      <c r="A294" s="1" t="str">
        <f>Spaces!A294</f>
        <v/>
      </c>
      <c r="B294" s="1" t="str">
        <f>Spaces!B294</f>
        <v/>
      </c>
      <c r="C294" s="1" t="str">
        <f>Spaces!C294</f>
        <v/>
      </c>
      <c r="D294" s="1" t="str">
        <f>Spaces!D294</f>
        <v/>
      </c>
      <c r="E294" s="1" t="str">
        <f>Spaces!E294</f>
        <v/>
      </c>
      <c r="F294" s="1" t="str">
        <f>Spaces!F294</f>
        <v/>
      </c>
      <c r="G294" s="1" t="str">
        <f>Spaces!G294</f>
        <v/>
      </c>
      <c r="H294" s="1" t="str">
        <f>Spaces!H294</f>
        <v/>
      </c>
      <c r="I294" s="1" t="str">
        <f>Spaces!I294</f>
        <v/>
      </c>
      <c r="J294" s="1" t="str">
        <f>Spaces!J294</f>
        <v/>
      </c>
      <c r="K294" s="1" t="str">
        <f>Spaces!K294</f>
        <v/>
      </c>
      <c r="L294" s="1" t="str">
        <f>Spaces!L294</f>
        <v/>
      </c>
      <c r="M294" s="1" t="str">
        <f>Spaces!M294</f>
        <v/>
      </c>
      <c r="N294" s="1" t="str">
        <f>Spaces!N294</f>
        <v/>
      </c>
      <c r="O294" s="1" t="str">
        <f>Spaces!O294</f>
        <v/>
      </c>
      <c r="P294" s="1" t="str">
        <f>Spaces!P294</f>
        <v/>
      </c>
      <c r="Q294" s="1" t="str">
        <f>Spaces!Q294</f>
        <v/>
      </c>
      <c r="R294" s="1" t="str">
        <f>Spaces!R294</f>
        <v/>
      </c>
      <c r="S294" s="1" t="str">
        <f>Spaces!S294</f>
        <v/>
      </c>
      <c r="T294" s="1" t="str">
        <f>Spaces!T294</f>
        <v/>
      </c>
      <c r="U294" s="1" t="str">
        <f>Spaces!U294</f>
        <v/>
      </c>
      <c r="V294" s="1" t="str">
        <f t="shared" si="1"/>
        <v/>
      </c>
      <c r="W294" s="5" t="str">
        <f t="shared" si="2"/>
        <v/>
      </c>
      <c r="X294" s="5" t="str">
        <f t="shared" si="3"/>
        <v/>
      </c>
      <c r="Y294" s="5" t="str">
        <f t="shared" si="4"/>
        <v/>
      </c>
      <c r="Z294" s="5" t="str">
        <f t="shared" si="5"/>
        <v/>
      </c>
    </row>
    <row r="295">
      <c r="A295" s="1" t="str">
        <f>Spaces!A295</f>
        <v/>
      </c>
      <c r="B295" s="1" t="str">
        <f>Spaces!B295</f>
        <v/>
      </c>
      <c r="C295" s="1" t="str">
        <f>Spaces!C295</f>
        <v/>
      </c>
      <c r="D295" s="1" t="str">
        <f>Spaces!D295</f>
        <v/>
      </c>
      <c r="E295" s="1" t="str">
        <f>Spaces!E295</f>
        <v/>
      </c>
      <c r="F295" s="1" t="str">
        <f>Spaces!F295</f>
        <v/>
      </c>
      <c r="G295" s="1" t="str">
        <f>Spaces!G295</f>
        <v/>
      </c>
      <c r="H295" s="1" t="str">
        <f>Spaces!H295</f>
        <v/>
      </c>
      <c r="I295" s="1" t="str">
        <f>Spaces!I295</f>
        <v/>
      </c>
      <c r="J295" s="1" t="str">
        <f>Spaces!J295</f>
        <v/>
      </c>
      <c r="K295" s="1" t="str">
        <f>Spaces!K295</f>
        <v/>
      </c>
      <c r="L295" s="1" t="str">
        <f>Spaces!L295</f>
        <v/>
      </c>
      <c r="M295" s="1" t="str">
        <f>Spaces!M295</f>
        <v/>
      </c>
      <c r="N295" s="1" t="str">
        <f>Spaces!N295</f>
        <v/>
      </c>
      <c r="O295" s="1" t="str">
        <f>Spaces!O295</f>
        <v/>
      </c>
      <c r="P295" s="1" t="str">
        <f>Spaces!P295</f>
        <v/>
      </c>
      <c r="Q295" s="1" t="str">
        <f>Spaces!Q295</f>
        <v/>
      </c>
      <c r="R295" s="1" t="str">
        <f>Spaces!R295</f>
        <v/>
      </c>
      <c r="S295" s="1" t="str">
        <f>Spaces!S295</f>
        <v/>
      </c>
      <c r="T295" s="1" t="str">
        <f>Spaces!T295</f>
        <v/>
      </c>
      <c r="U295" s="1" t="str">
        <f>Spaces!U295</f>
        <v/>
      </c>
      <c r="V295" s="1" t="str">
        <f t="shared" si="1"/>
        <v/>
      </c>
      <c r="W295" s="5" t="str">
        <f t="shared" si="2"/>
        <v/>
      </c>
      <c r="X295" s="5" t="str">
        <f t="shared" si="3"/>
        <v/>
      </c>
      <c r="Y295" s="5" t="str">
        <f t="shared" si="4"/>
        <v/>
      </c>
      <c r="Z295" s="5" t="str">
        <f t="shared" si="5"/>
        <v/>
      </c>
    </row>
    <row r="296">
      <c r="A296" s="1" t="str">
        <f>Spaces!A296</f>
        <v/>
      </c>
      <c r="B296" s="1" t="str">
        <f>Spaces!B296</f>
        <v/>
      </c>
      <c r="C296" s="1" t="str">
        <f>Spaces!C296</f>
        <v/>
      </c>
      <c r="D296" s="1" t="str">
        <f>Spaces!D296</f>
        <v/>
      </c>
      <c r="E296" s="1" t="str">
        <f>Spaces!E296</f>
        <v/>
      </c>
      <c r="F296" s="1" t="str">
        <f>Spaces!F296</f>
        <v/>
      </c>
      <c r="G296" s="1" t="str">
        <f>Spaces!G296</f>
        <v/>
      </c>
      <c r="H296" s="1" t="str">
        <f>Spaces!H296</f>
        <v/>
      </c>
      <c r="I296" s="1" t="str">
        <f>Spaces!I296</f>
        <v/>
      </c>
      <c r="J296" s="1" t="str">
        <f>Spaces!J296</f>
        <v/>
      </c>
      <c r="K296" s="1" t="str">
        <f>Spaces!K296</f>
        <v/>
      </c>
      <c r="L296" s="1" t="str">
        <f>Spaces!L296</f>
        <v/>
      </c>
      <c r="M296" s="1" t="str">
        <f>Spaces!M296</f>
        <v/>
      </c>
      <c r="N296" s="1" t="str">
        <f>Spaces!N296</f>
        <v/>
      </c>
      <c r="O296" s="1" t="str">
        <f>Spaces!O296</f>
        <v/>
      </c>
      <c r="P296" s="1" t="str">
        <f>Spaces!P296</f>
        <v/>
      </c>
      <c r="Q296" s="1" t="str">
        <f>Spaces!Q296</f>
        <v/>
      </c>
      <c r="R296" s="1" t="str">
        <f>Spaces!R296</f>
        <v/>
      </c>
      <c r="S296" s="1" t="str">
        <f>Spaces!S296</f>
        <v/>
      </c>
      <c r="T296" s="1" t="str">
        <f>Spaces!T296</f>
        <v/>
      </c>
      <c r="U296" s="1" t="str">
        <f>Spaces!U296</f>
        <v/>
      </c>
      <c r="V296" s="1" t="str">
        <f t="shared" si="1"/>
        <v/>
      </c>
      <c r="W296" s="5" t="str">
        <f t="shared" si="2"/>
        <v/>
      </c>
      <c r="X296" s="5" t="str">
        <f t="shared" si="3"/>
        <v/>
      </c>
      <c r="Y296" s="5" t="str">
        <f t="shared" si="4"/>
        <v/>
      </c>
      <c r="Z296" s="5" t="str">
        <f t="shared" si="5"/>
        <v/>
      </c>
    </row>
    <row r="297">
      <c r="A297" s="1" t="str">
        <f>Spaces!A297</f>
        <v/>
      </c>
      <c r="B297" s="1" t="str">
        <f>Spaces!B297</f>
        <v/>
      </c>
      <c r="C297" s="1" t="str">
        <f>Spaces!C297</f>
        <v/>
      </c>
      <c r="D297" s="1" t="str">
        <f>Spaces!D297</f>
        <v/>
      </c>
      <c r="E297" s="1" t="str">
        <f>Spaces!E297</f>
        <v/>
      </c>
      <c r="F297" s="1" t="str">
        <f>Spaces!F297</f>
        <v/>
      </c>
      <c r="G297" s="1" t="str">
        <f>Spaces!G297</f>
        <v/>
      </c>
      <c r="H297" s="1" t="str">
        <f>Spaces!H297</f>
        <v/>
      </c>
      <c r="I297" s="1" t="str">
        <f>Spaces!I297</f>
        <v/>
      </c>
      <c r="J297" s="1" t="str">
        <f>Spaces!J297</f>
        <v/>
      </c>
      <c r="K297" s="1" t="str">
        <f>Spaces!K297</f>
        <v/>
      </c>
      <c r="L297" s="1" t="str">
        <f>Spaces!L297</f>
        <v/>
      </c>
      <c r="M297" s="1" t="str">
        <f>Spaces!M297</f>
        <v/>
      </c>
      <c r="N297" s="1" t="str">
        <f>Spaces!N297</f>
        <v/>
      </c>
      <c r="O297" s="1" t="str">
        <f>Spaces!O297</f>
        <v/>
      </c>
      <c r="P297" s="1" t="str">
        <f>Spaces!P297</f>
        <v/>
      </c>
      <c r="Q297" s="1" t="str">
        <f>Spaces!Q297</f>
        <v/>
      </c>
      <c r="R297" s="1" t="str">
        <f>Spaces!R297</f>
        <v/>
      </c>
      <c r="S297" s="1" t="str">
        <f>Spaces!S297</f>
        <v/>
      </c>
      <c r="T297" s="1" t="str">
        <f>Spaces!T297</f>
        <v/>
      </c>
      <c r="U297" s="1" t="str">
        <f>Spaces!U297</f>
        <v/>
      </c>
      <c r="V297" s="1" t="str">
        <f t="shared" si="1"/>
        <v/>
      </c>
      <c r="W297" s="5" t="str">
        <f t="shared" si="2"/>
        <v/>
      </c>
      <c r="X297" s="5" t="str">
        <f t="shared" si="3"/>
        <v/>
      </c>
      <c r="Y297" s="5" t="str">
        <f t="shared" si="4"/>
        <v/>
      </c>
      <c r="Z297" s="5" t="str">
        <f t="shared" si="5"/>
        <v/>
      </c>
    </row>
    <row r="298">
      <c r="A298" s="1" t="str">
        <f>Spaces!A298</f>
        <v/>
      </c>
      <c r="B298" s="1" t="str">
        <f>Spaces!B298</f>
        <v/>
      </c>
      <c r="C298" s="1" t="str">
        <f>Spaces!C298</f>
        <v/>
      </c>
      <c r="D298" s="1" t="str">
        <f>Spaces!D298</f>
        <v/>
      </c>
      <c r="E298" s="1" t="str">
        <f>Spaces!E298</f>
        <v/>
      </c>
      <c r="F298" s="1" t="str">
        <f>Spaces!F298</f>
        <v/>
      </c>
      <c r="G298" s="1" t="str">
        <f>Spaces!G298</f>
        <v/>
      </c>
      <c r="H298" s="1" t="str">
        <f>Spaces!H298</f>
        <v/>
      </c>
      <c r="I298" s="1" t="str">
        <f>Spaces!I298</f>
        <v/>
      </c>
      <c r="J298" s="1" t="str">
        <f>Spaces!J298</f>
        <v/>
      </c>
      <c r="K298" s="1" t="str">
        <f>Spaces!K298</f>
        <v/>
      </c>
      <c r="L298" s="1" t="str">
        <f>Spaces!L298</f>
        <v/>
      </c>
      <c r="M298" s="1" t="str">
        <f>Spaces!M298</f>
        <v/>
      </c>
      <c r="N298" s="1" t="str">
        <f>Spaces!N298</f>
        <v/>
      </c>
      <c r="O298" s="1" t="str">
        <f>Spaces!O298</f>
        <v/>
      </c>
      <c r="P298" s="1" t="str">
        <f>Spaces!P298</f>
        <v/>
      </c>
      <c r="Q298" s="1" t="str">
        <f>Spaces!Q298</f>
        <v/>
      </c>
      <c r="R298" s="1" t="str">
        <f>Spaces!R298</f>
        <v/>
      </c>
      <c r="S298" s="1" t="str">
        <f>Spaces!S298</f>
        <v/>
      </c>
      <c r="T298" s="1" t="str">
        <f>Spaces!T298</f>
        <v/>
      </c>
      <c r="U298" s="1" t="str">
        <f>Spaces!U298</f>
        <v/>
      </c>
      <c r="V298" s="1" t="str">
        <f t="shared" si="1"/>
        <v/>
      </c>
      <c r="W298" s="5" t="str">
        <f t="shared" si="2"/>
        <v/>
      </c>
      <c r="X298" s="5" t="str">
        <f t="shared" si="3"/>
        <v/>
      </c>
      <c r="Y298" s="5" t="str">
        <f t="shared" si="4"/>
        <v/>
      </c>
      <c r="Z298" s="5" t="str">
        <f t="shared" si="5"/>
        <v/>
      </c>
    </row>
    <row r="299">
      <c r="A299" s="1" t="str">
        <f>Spaces!A299</f>
        <v/>
      </c>
      <c r="B299" s="1" t="str">
        <f>Spaces!B299</f>
        <v/>
      </c>
      <c r="C299" s="1" t="str">
        <f>Spaces!C299</f>
        <v/>
      </c>
      <c r="D299" s="1" t="str">
        <f>Spaces!D299</f>
        <v/>
      </c>
      <c r="E299" s="1" t="str">
        <f>Spaces!E299</f>
        <v/>
      </c>
      <c r="F299" s="1" t="str">
        <f>Spaces!F299</f>
        <v/>
      </c>
      <c r="G299" s="1" t="str">
        <f>Spaces!G299</f>
        <v/>
      </c>
      <c r="H299" s="1" t="str">
        <f>Spaces!H299</f>
        <v/>
      </c>
      <c r="I299" s="1" t="str">
        <f>Spaces!I299</f>
        <v/>
      </c>
      <c r="J299" s="1" t="str">
        <f>Spaces!J299</f>
        <v/>
      </c>
      <c r="K299" s="1" t="str">
        <f>Spaces!K299</f>
        <v/>
      </c>
      <c r="L299" s="1" t="str">
        <f>Spaces!L299</f>
        <v/>
      </c>
      <c r="M299" s="1" t="str">
        <f>Spaces!M299</f>
        <v/>
      </c>
      <c r="N299" s="1" t="str">
        <f>Spaces!N299</f>
        <v/>
      </c>
      <c r="O299" s="1" t="str">
        <f>Spaces!O299</f>
        <v/>
      </c>
      <c r="P299" s="1" t="str">
        <f>Spaces!P299</f>
        <v/>
      </c>
      <c r="Q299" s="1" t="str">
        <f>Spaces!Q299</f>
        <v/>
      </c>
      <c r="R299" s="1" t="str">
        <f>Spaces!R299</f>
        <v/>
      </c>
      <c r="S299" s="1" t="str">
        <f>Spaces!S299</f>
        <v/>
      </c>
      <c r="T299" s="1" t="str">
        <f>Spaces!T299</f>
        <v/>
      </c>
      <c r="U299" s="1" t="str">
        <f>Spaces!U299</f>
        <v/>
      </c>
      <c r="V299" s="1" t="str">
        <f t="shared" si="1"/>
        <v/>
      </c>
      <c r="W299" s="5" t="str">
        <f t="shared" si="2"/>
        <v/>
      </c>
      <c r="X299" s="5" t="str">
        <f t="shared" si="3"/>
        <v/>
      </c>
      <c r="Y299" s="5" t="str">
        <f t="shared" si="4"/>
        <v/>
      </c>
      <c r="Z299" s="5" t="str">
        <f t="shared" si="5"/>
        <v/>
      </c>
    </row>
    <row r="300">
      <c r="A300" s="1" t="str">
        <f>Spaces!A300</f>
        <v/>
      </c>
      <c r="B300" s="1" t="str">
        <f>Spaces!B300</f>
        <v/>
      </c>
      <c r="C300" s="1" t="str">
        <f>Spaces!C300</f>
        <v/>
      </c>
      <c r="D300" s="1" t="str">
        <f>Spaces!D300</f>
        <v/>
      </c>
      <c r="E300" s="1" t="str">
        <f>Spaces!E300</f>
        <v/>
      </c>
      <c r="F300" s="1" t="str">
        <f>Spaces!F300</f>
        <v/>
      </c>
      <c r="G300" s="1" t="str">
        <f>Spaces!G300</f>
        <v/>
      </c>
      <c r="H300" s="1" t="str">
        <f>Spaces!H300</f>
        <v/>
      </c>
      <c r="I300" s="1" t="str">
        <f>Spaces!I300</f>
        <v/>
      </c>
      <c r="J300" s="1" t="str">
        <f>Spaces!J300</f>
        <v/>
      </c>
      <c r="K300" s="1" t="str">
        <f>Spaces!K300</f>
        <v/>
      </c>
      <c r="L300" s="1" t="str">
        <f>Spaces!L300</f>
        <v/>
      </c>
      <c r="M300" s="1" t="str">
        <f>Spaces!M300</f>
        <v/>
      </c>
      <c r="N300" s="1" t="str">
        <f>Spaces!N300</f>
        <v/>
      </c>
      <c r="O300" s="1" t="str">
        <f>Spaces!O300</f>
        <v/>
      </c>
      <c r="P300" s="1" t="str">
        <f>Spaces!P300</f>
        <v/>
      </c>
      <c r="Q300" s="1" t="str">
        <f>Spaces!Q300</f>
        <v/>
      </c>
      <c r="R300" s="1" t="str">
        <f>Spaces!R300</f>
        <v/>
      </c>
      <c r="S300" s="1" t="str">
        <f>Spaces!S300</f>
        <v/>
      </c>
      <c r="T300" s="1" t="str">
        <f>Spaces!T300</f>
        <v/>
      </c>
      <c r="U300" s="1" t="str">
        <f>Spaces!U300</f>
        <v/>
      </c>
      <c r="V300" s="1" t="str">
        <f t="shared" si="1"/>
        <v/>
      </c>
      <c r="W300" s="5" t="str">
        <f t="shared" si="2"/>
        <v/>
      </c>
      <c r="X300" s="5" t="str">
        <f t="shared" si="3"/>
        <v/>
      </c>
      <c r="Y300" s="5" t="str">
        <f t="shared" si="4"/>
        <v/>
      </c>
      <c r="Z300" s="5" t="str">
        <f t="shared" si="5"/>
        <v/>
      </c>
    </row>
    <row r="301">
      <c r="A301" s="1" t="str">
        <f>Spaces!A301</f>
        <v/>
      </c>
      <c r="B301" s="1" t="str">
        <f>Spaces!B301</f>
        <v/>
      </c>
      <c r="C301" s="1" t="str">
        <f>Spaces!C301</f>
        <v/>
      </c>
      <c r="D301" s="1" t="str">
        <f>Spaces!D301</f>
        <v/>
      </c>
      <c r="E301" s="1" t="str">
        <f>Spaces!E301</f>
        <v/>
      </c>
      <c r="F301" s="1" t="str">
        <f>Spaces!F301</f>
        <v/>
      </c>
      <c r="G301" s="1" t="str">
        <f>Spaces!G301</f>
        <v/>
      </c>
      <c r="H301" s="1" t="str">
        <f>Spaces!H301</f>
        <v/>
      </c>
      <c r="I301" s="1" t="str">
        <f>Spaces!I301</f>
        <v/>
      </c>
      <c r="J301" s="1" t="str">
        <f>Spaces!J301</f>
        <v/>
      </c>
      <c r="K301" s="1" t="str">
        <f>Spaces!K301</f>
        <v/>
      </c>
      <c r="L301" s="1" t="str">
        <f>Spaces!L301</f>
        <v/>
      </c>
      <c r="M301" s="1" t="str">
        <f>Spaces!M301</f>
        <v/>
      </c>
      <c r="N301" s="1" t="str">
        <f>Spaces!N301</f>
        <v/>
      </c>
      <c r="O301" s="1" t="str">
        <f>Spaces!O301</f>
        <v/>
      </c>
      <c r="P301" s="1" t="str">
        <f>Spaces!P301</f>
        <v/>
      </c>
      <c r="Q301" s="1" t="str">
        <f>Spaces!Q301</f>
        <v/>
      </c>
      <c r="R301" s="1" t="str">
        <f>Spaces!R301</f>
        <v/>
      </c>
      <c r="S301" s="1" t="str">
        <f>Spaces!S301</f>
        <v/>
      </c>
      <c r="T301" s="1" t="str">
        <f>Spaces!T301</f>
        <v/>
      </c>
      <c r="U301" s="1" t="str">
        <f>Spaces!U301</f>
        <v/>
      </c>
      <c r="V301" s="1" t="str">
        <f t="shared" si="1"/>
        <v/>
      </c>
      <c r="W301" s="5" t="str">
        <f t="shared" si="2"/>
        <v/>
      </c>
      <c r="X301" s="5" t="str">
        <f t="shared" si="3"/>
        <v/>
      </c>
      <c r="Y301" s="5" t="str">
        <f t="shared" si="4"/>
        <v/>
      </c>
      <c r="Z301" s="5" t="str">
        <f t="shared" si="5"/>
        <v/>
      </c>
    </row>
    <row r="302">
      <c r="A302" s="1" t="str">
        <f>Spaces!A302</f>
        <v/>
      </c>
      <c r="B302" s="1" t="str">
        <f>Spaces!B302</f>
        <v/>
      </c>
      <c r="C302" s="1" t="str">
        <f>Spaces!C302</f>
        <v/>
      </c>
      <c r="D302" s="1" t="str">
        <f>Spaces!D302</f>
        <v/>
      </c>
      <c r="E302" s="1" t="str">
        <f>Spaces!E302</f>
        <v/>
      </c>
      <c r="F302" s="1" t="str">
        <f>Spaces!F302</f>
        <v/>
      </c>
      <c r="G302" s="1" t="str">
        <f>Spaces!G302</f>
        <v/>
      </c>
      <c r="H302" s="1" t="str">
        <f>Spaces!H302</f>
        <v/>
      </c>
      <c r="I302" s="1" t="str">
        <f>Spaces!I302</f>
        <v/>
      </c>
      <c r="J302" s="1" t="str">
        <f>Spaces!J302</f>
        <v/>
      </c>
      <c r="K302" s="1" t="str">
        <f>Spaces!K302</f>
        <v/>
      </c>
      <c r="L302" s="1" t="str">
        <f>Spaces!L302</f>
        <v/>
      </c>
      <c r="M302" s="1" t="str">
        <f>Spaces!M302</f>
        <v/>
      </c>
      <c r="N302" s="1" t="str">
        <f>Spaces!N302</f>
        <v/>
      </c>
      <c r="O302" s="1" t="str">
        <f>Spaces!O302</f>
        <v/>
      </c>
      <c r="P302" s="1" t="str">
        <f>Spaces!P302</f>
        <v/>
      </c>
      <c r="Q302" s="1" t="str">
        <f>Spaces!Q302</f>
        <v/>
      </c>
      <c r="R302" s="1" t="str">
        <f>Spaces!R302</f>
        <v/>
      </c>
      <c r="S302" s="1" t="str">
        <f>Spaces!S302</f>
        <v/>
      </c>
      <c r="T302" s="1" t="str">
        <f>Spaces!T302</f>
        <v/>
      </c>
      <c r="U302" s="1" t="str">
        <f>Spaces!U302</f>
        <v/>
      </c>
      <c r="V302" s="1" t="str">
        <f t="shared" si="1"/>
        <v/>
      </c>
      <c r="W302" s="5" t="str">
        <f t="shared" si="2"/>
        <v/>
      </c>
      <c r="X302" s="5" t="str">
        <f t="shared" si="3"/>
        <v/>
      </c>
      <c r="Y302" s="5" t="str">
        <f t="shared" si="4"/>
        <v/>
      </c>
      <c r="Z302" s="5" t="str">
        <f t="shared" si="5"/>
        <v/>
      </c>
    </row>
    <row r="303">
      <c r="A303" s="1" t="str">
        <f>Spaces!A303</f>
        <v/>
      </c>
      <c r="B303" s="1" t="str">
        <f>Spaces!B303</f>
        <v/>
      </c>
      <c r="C303" s="1" t="str">
        <f>Spaces!C303</f>
        <v/>
      </c>
      <c r="D303" s="1" t="str">
        <f>Spaces!D303</f>
        <v/>
      </c>
      <c r="E303" s="1" t="str">
        <f>Spaces!E303</f>
        <v/>
      </c>
      <c r="F303" s="1" t="str">
        <f>Spaces!F303</f>
        <v/>
      </c>
      <c r="G303" s="1" t="str">
        <f>Spaces!G303</f>
        <v/>
      </c>
      <c r="H303" s="1" t="str">
        <f>Spaces!H303</f>
        <v/>
      </c>
      <c r="I303" s="1" t="str">
        <f>Spaces!I303</f>
        <v/>
      </c>
      <c r="J303" s="1" t="str">
        <f>Spaces!J303</f>
        <v/>
      </c>
      <c r="K303" s="1" t="str">
        <f>Spaces!K303</f>
        <v/>
      </c>
      <c r="L303" s="1" t="str">
        <f>Spaces!L303</f>
        <v/>
      </c>
      <c r="M303" s="1" t="str">
        <f>Spaces!M303</f>
        <v/>
      </c>
      <c r="N303" s="1" t="str">
        <f>Spaces!N303</f>
        <v/>
      </c>
      <c r="O303" s="1" t="str">
        <f>Spaces!O303</f>
        <v/>
      </c>
      <c r="P303" s="1" t="str">
        <f>Spaces!P303</f>
        <v/>
      </c>
      <c r="Q303" s="1" t="str">
        <f>Spaces!Q303</f>
        <v/>
      </c>
      <c r="R303" s="1" t="str">
        <f>Spaces!R303</f>
        <v/>
      </c>
      <c r="S303" s="1" t="str">
        <f>Spaces!S303</f>
        <v/>
      </c>
      <c r="T303" s="1" t="str">
        <f>Spaces!T303</f>
        <v/>
      </c>
      <c r="U303" s="1" t="str">
        <f>Spaces!U303</f>
        <v/>
      </c>
      <c r="V303" s="1" t="str">
        <f t="shared" si="1"/>
        <v/>
      </c>
      <c r="W303" s="5" t="str">
        <f t="shared" si="2"/>
        <v/>
      </c>
      <c r="X303" s="5" t="str">
        <f t="shared" si="3"/>
        <v/>
      </c>
      <c r="Y303" s="5" t="str">
        <f t="shared" si="4"/>
        <v/>
      </c>
      <c r="Z303" s="5" t="str">
        <f t="shared" si="5"/>
        <v/>
      </c>
    </row>
    <row r="304">
      <c r="A304" s="1" t="str">
        <f>Spaces!A304</f>
        <v/>
      </c>
      <c r="B304" s="1" t="str">
        <f>Spaces!B304</f>
        <v/>
      </c>
      <c r="C304" s="1" t="str">
        <f>Spaces!C304</f>
        <v/>
      </c>
      <c r="D304" s="1" t="str">
        <f>Spaces!D304</f>
        <v/>
      </c>
      <c r="E304" s="1" t="str">
        <f>Spaces!E304</f>
        <v/>
      </c>
      <c r="F304" s="1" t="str">
        <f>Spaces!F304</f>
        <v/>
      </c>
      <c r="G304" s="1" t="str">
        <f>Spaces!G304</f>
        <v/>
      </c>
      <c r="H304" s="1" t="str">
        <f>Spaces!H304</f>
        <v/>
      </c>
      <c r="I304" s="1" t="str">
        <f>Spaces!I304</f>
        <v/>
      </c>
      <c r="J304" s="1" t="str">
        <f>Spaces!J304</f>
        <v/>
      </c>
      <c r="K304" s="1" t="str">
        <f>Spaces!K304</f>
        <v/>
      </c>
      <c r="L304" s="1" t="str">
        <f>Spaces!L304</f>
        <v/>
      </c>
      <c r="M304" s="1" t="str">
        <f>Spaces!M304</f>
        <v/>
      </c>
      <c r="N304" s="1" t="str">
        <f>Spaces!N304</f>
        <v/>
      </c>
      <c r="O304" s="1" t="str">
        <f>Spaces!O304</f>
        <v/>
      </c>
      <c r="P304" s="1" t="str">
        <f>Spaces!P304</f>
        <v/>
      </c>
      <c r="Q304" s="1" t="str">
        <f>Spaces!Q304</f>
        <v/>
      </c>
      <c r="R304" s="1" t="str">
        <f>Spaces!R304</f>
        <v/>
      </c>
      <c r="S304" s="1" t="str">
        <f>Spaces!S304</f>
        <v/>
      </c>
      <c r="T304" s="1" t="str">
        <f>Spaces!T304</f>
        <v/>
      </c>
      <c r="U304" s="1" t="str">
        <f>Spaces!U304</f>
        <v/>
      </c>
      <c r="V304" s="1" t="str">
        <f t="shared" si="1"/>
        <v/>
      </c>
      <c r="W304" s="5" t="str">
        <f t="shared" si="2"/>
        <v/>
      </c>
      <c r="X304" s="5" t="str">
        <f t="shared" si="3"/>
        <v/>
      </c>
      <c r="Y304" s="5" t="str">
        <f t="shared" si="4"/>
        <v/>
      </c>
      <c r="Z304" s="5" t="str">
        <f t="shared" si="5"/>
        <v/>
      </c>
    </row>
    <row r="305">
      <c r="A305" s="1" t="str">
        <f>Spaces!A305</f>
        <v/>
      </c>
      <c r="B305" s="1" t="str">
        <f>Spaces!B305</f>
        <v/>
      </c>
      <c r="C305" s="1" t="str">
        <f>Spaces!C305</f>
        <v/>
      </c>
      <c r="D305" s="1" t="str">
        <f>Spaces!D305</f>
        <v/>
      </c>
      <c r="E305" s="1" t="str">
        <f>Spaces!E305</f>
        <v/>
      </c>
      <c r="F305" s="1" t="str">
        <f>Spaces!F305</f>
        <v/>
      </c>
      <c r="G305" s="1" t="str">
        <f>Spaces!G305</f>
        <v/>
      </c>
      <c r="H305" s="1" t="str">
        <f>Spaces!H305</f>
        <v/>
      </c>
      <c r="I305" s="1" t="str">
        <f>Spaces!I305</f>
        <v/>
      </c>
      <c r="J305" s="1" t="str">
        <f>Spaces!J305</f>
        <v/>
      </c>
      <c r="K305" s="1" t="str">
        <f>Spaces!K305</f>
        <v/>
      </c>
      <c r="L305" s="1" t="str">
        <f>Spaces!L305</f>
        <v/>
      </c>
      <c r="M305" s="1" t="str">
        <f>Spaces!M305</f>
        <v/>
      </c>
      <c r="N305" s="1" t="str">
        <f>Spaces!N305</f>
        <v/>
      </c>
      <c r="O305" s="1" t="str">
        <f>Spaces!O305</f>
        <v/>
      </c>
      <c r="P305" s="1" t="str">
        <f>Spaces!P305</f>
        <v/>
      </c>
      <c r="Q305" s="1" t="str">
        <f>Spaces!Q305</f>
        <v/>
      </c>
      <c r="R305" s="1" t="str">
        <f>Spaces!R305</f>
        <v/>
      </c>
      <c r="S305" s="1" t="str">
        <f>Spaces!S305</f>
        <v/>
      </c>
      <c r="T305" s="1" t="str">
        <f>Spaces!T305</f>
        <v/>
      </c>
      <c r="U305" s="1" t="str">
        <f>Spaces!U305</f>
        <v/>
      </c>
      <c r="V305" s="1" t="str">
        <f t="shared" si="1"/>
        <v/>
      </c>
      <c r="W305" s="5" t="str">
        <f t="shared" si="2"/>
        <v/>
      </c>
      <c r="X305" s="5" t="str">
        <f t="shared" si="3"/>
        <v/>
      </c>
      <c r="Y305" s="5" t="str">
        <f t="shared" si="4"/>
        <v/>
      </c>
      <c r="Z305" s="5" t="str">
        <f t="shared" si="5"/>
        <v/>
      </c>
    </row>
    <row r="306">
      <c r="A306" s="1" t="str">
        <f>Spaces!A306</f>
        <v/>
      </c>
      <c r="B306" s="1" t="str">
        <f>Spaces!B306</f>
        <v/>
      </c>
      <c r="C306" s="1" t="str">
        <f>Spaces!C306</f>
        <v/>
      </c>
      <c r="D306" s="1" t="str">
        <f>Spaces!D306</f>
        <v/>
      </c>
      <c r="E306" s="1" t="str">
        <f>Spaces!E306</f>
        <v/>
      </c>
      <c r="F306" s="1" t="str">
        <f>Spaces!F306</f>
        <v/>
      </c>
      <c r="G306" s="1" t="str">
        <f>Spaces!G306</f>
        <v/>
      </c>
      <c r="H306" s="1" t="str">
        <f>Spaces!H306</f>
        <v/>
      </c>
      <c r="I306" s="1" t="str">
        <f>Spaces!I306</f>
        <v/>
      </c>
      <c r="J306" s="1" t="str">
        <f>Spaces!J306</f>
        <v/>
      </c>
      <c r="K306" s="1" t="str">
        <f>Spaces!K306</f>
        <v/>
      </c>
      <c r="L306" s="1" t="str">
        <f>Spaces!L306</f>
        <v/>
      </c>
      <c r="M306" s="1" t="str">
        <f>Spaces!M306</f>
        <v/>
      </c>
      <c r="N306" s="1" t="str">
        <f>Spaces!N306</f>
        <v/>
      </c>
      <c r="O306" s="1" t="str">
        <f>Spaces!O306</f>
        <v/>
      </c>
      <c r="P306" s="1" t="str">
        <f>Spaces!P306</f>
        <v/>
      </c>
      <c r="Q306" s="1" t="str">
        <f>Spaces!Q306</f>
        <v/>
      </c>
      <c r="R306" s="1" t="str">
        <f>Spaces!R306</f>
        <v/>
      </c>
      <c r="S306" s="1" t="str">
        <f>Spaces!S306</f>
        <v/>
      </c>
      <c r="T306" s="1" t="str">
        <f>Spaces!T306</f>
        <v/>
      </c>
      <c r="U306" s="1" t="str">
        <f>Spaces!U306</f>
        <v/>
      </c>
      <c r="V306" s="1" t="str">
        <f t="shared" si="1"/>
        <v/>
      </c>
      <c r="W306" s="5" t="str">
        <f t="shared" si="2"/>
        <v/>
      </c>
      <c r="X306" s="5" t="str">
        <f t="shared" si="3"/>
        <v/>
      </c>
      <c r="Y306" s="5" t="str">
        <f t="shared" si="4"/>
        <v/>
      </c>
      <c r="Z306" s="5" t="str">
        <f t="shared" si="5"/>
        <v/>
      </c>
    </row>
    <row r="307">
      <c r="A307" s="1" t="str">
        <f>Spaces!A307</f>
        <v/>
      </c>
      <c r="B307" s="1" t="str">
        <f>Spaces!B307</f>
        <v/>
      </c>
      <c r="C307" s="1" t="str">
        <f>Spaces!C307</f>
        <v/>
      </c>
      <c r="D307" s="1" t="str">
        <f>Spaces!D307</f>
        <v/>
      </c>
      <c r="E307" s="1" t="str">
        <f>Spaces!E307</f>
        <v/>
      </c>
      <c r="F307" s="1" t="str">
        <f>Spaces!F307</f>
        <v/>
      </c>
      <c r="G307" s="1" t="str">
        <f>Spaces!G307</f>
        <v/>
      </c>
      <c r="H307" s="1" t="str">
        <f>Spaces!H307</f>
        <v/>
      </c>
      <c r="I307" s="1" t="str">
        <f>Spaces!I307</f>
        <v/>
      </c>
      <c r="J307" s="1" t="str">
        <f>Spaces!J307</f>
        <v/>
      </c>
      <c r="K307" s="1" t="str">
        <f>Spaces!K307</f>
        <v/>
      </c>
      <c r="L307" s="1" t="str">
        <f>Spaces!L307</f>
        <v/>
      </c>
      <c r="M307" s="1" t="str">
        <f>Spaces!M307</f>
        <v/>
      </c>
      <c r="N307" s="1" t="str">
        <f>Spaces!N307</f>
        <v/>
      </c>
      <c r="O307" s="1" t="str">
        <f>Spaces!O307</f>
        <v/>
      </c>
      <c r="P307" s="1" t="str">
        <f>Spaces!P307</f>
        <v/>
      </c>
      <c r="Q307" s="1" t="str">
        <f>Spaces!Q307</f>
        <v/>
      </c>
      <c r="R307" s="1" t="str">
        <f>Spaces!R307</f>
        <v/>
      </c>
      <c r="S307" s="1" t="str">
        <f>Spaces!S307</f>
        <v/>
      </c>
      <c r="T307" s="1" t="str">
        <f>Spaces!T307</f>
        <v/>
      </c>
      <c r="U307" s="1" t="str">
        <f>Spaces!U307</f>
        <v/>
      </c>
      <c r="V307" s="1" t="str">
        <f t="shared" si="1"/>
        <v/>
      </c>
      <c r="W307" s="5" t="str">
        <f t="shared" si="2"/>
        <v/>
      </c>
      <c r="X307" s="5" t="str">
        <f t="shared" si="3"/>
        <v/>
      </c>
      <c r="Y307" s="5" t="str">
        <f t="shared" si="4"/>
        <v/>
      </c>
      <c r="Z307" s="5" t="str">
        <f t="shared" si="5"/>
        <v/>
      </c>
    </row>
    <row r="308">
      <c r="A308" s="1" t="str">
        <f>Spaces!A308</f>
        <v/>
      </c>
      <c r="B308" s="1" t="str">
        <f>Spaces!B308</f>
        <v/>
      </c>
      <c r="C308" s="1" t="str">
        <f>Spaces!C308</f>
        <v/>
      </c>
      <c r="D308" s="1" t="str">
        <f>Spaces!D308</f>
        <v/>
      </c>
      <c r="E308" s="1" t="str">
        <f>Spaces!E308</f>
        <v/>
      </c>
      <c r="F308" s="1" t="str">
        <f>Spaces!F308</f>
        <v/>
      </c>
      <c r="G308" s="1" t="str">
        <f>Spaces!G308</f>
        <v/>
      </c>
      <c r="H308" s="1" t="str">
        <f>Spaces!H308</f>
        <v/>
      </c>
      <c r="I308" s="1" t="str">
        <f>Spaces!I308</f>
        <v/>
      </c>
      <c r="J308" s="1" t="str">
        <f>Spaces!J308</f>
        <v/>
      </c>
      <c r="K308" s="1" t="str">
        <f>Spaces!K308</f>
        <v/>
      </c>
      <c r="L308" s="1" t="str">
        <f>Spaces!L308</f>
        <v/>
      </c>
      <c r="M308" s="1" t="str">
        <f>Spaces!M308</f>
        <v/>
      </c>
      <c r="N308" s="1" t="str">
        <f>Spaces!N308</f>
        <v/>
      </c>
      <c r="O308" s="1" t="str">
        <f>Spaces!O308</f>
        <v/>
      </c>
      <c r="P308" s="1" t="str">
        <f>Spaces!P308</f>
        <v/>
      </c>
      <c r="Q308" s="1" t="str">
        <f>Spaces!Q308</f>
        <v/>
      </c>
      <c r="R308" s="1" t="str">
        <f>Spaces!R308</f>
        <v/>
      </c>
      <c r="S308" s="1" t="str">
        <f>Spaces!S308</f>
        <v/>
      </c>
      <c r="T308" s="1" t="str">
        <f>Spaces!T308</f>
        <v/>
      </c>
      <c r="U308" s="1" t="str">
        <f>Spaces!U308</f>
        <v/>
      </c>
      <c r="V308" s="1" t="str">
        <f t="shared" si="1"/>
        <v/>
      </c>
      <c r="W308" s="5" t="str">
        <f t="shared" si="2"/>
        <v/>
      </c>
      <c r="X308" s="5" t="str">
        <f t="shared" si="3"/>
        <v/>
      </c>
      <c r="Y308" s="5" t="str">
        <f t="shared" si="4"/>
        <v/>
      </c>
      <c r="Z308" s="5" t="str">
        <f t="shared" si="5"/>
        <v/>
      </c>
    </row>
    <row r="309">
      <c r="A309" s="1" t="str">
        <f>Spaces!A309</f>
        <v/>
      </c>
      <c r="B309" s="1" t="str">
        <f>Spaces!B309</f>
        <v/>
      </c>
      <c r="C309" s="1" t="str">
        <f>Spaces!C309</f>
        <v/>
      </c>
      <c r="D309" s="1" t="str">
        <f>Spaces!D309</f>
        <v/>
      </c>
      <c r="E309" s="1" t="str">
        <f>Spaces!E309</f>
        <v/>
      </c>
      <c r="F309" s="1" t="str">
        <f>Spaces!F309</f>
        <v/>
      </c>
      <c r="G309" s="1" t="str">
        <f>Spaces!G309</f>
        <v/>
      </c>
      <c r="H309" s="1" t="str">
        <f>Spaces!H309</f>
        <v/>
      </c>
      <c r="I309" s="1" t="str">
        <f>Spaces!I309</f>
        <v/>
      </c>
      <c r="J309" s="1" t="str">
        <f>Spaces!J309</f>
        <v/>
      </c>
      <c r="K309" s="1" t="str">
        <f>Spaces!K309</f>
        <v/>
      </c>
      <c r="L309" s="1" t="str">
        <f>Spaces!L309</f>
        <v/>
      </c>
      <c r="M309" s="1" t="str">
        <f>Spaces!M309</f>
        <v/>
      </c>
      <c r="N309" s="1" t="str">
        <f>Spaces!N309</f>
        <v/>
      </c>
      <c r="O309" s="1" t="str">
        <f>Spaces!O309</f>
        <v/>
      </c>
      <c r="P309" s="1" t="str">
        <f>Spaces!P309</f>
        <v/>
      </c>
      <c r="Q309" s="1" t="str">
        <f>Spaces!Q309</f>
        <v/>
      </c>
      <c r="R309" s="1" t="str">
        <f>Spaces!R309</f>
        <v/>
      </c>
      <c r="S309" s="1" t="str">
        <f>Spaces!S309</f>
        <v/>
      </c>
      <c r="T309" s="1" t="str">
        <f>Spaces!T309</f>
        <v/>
      </c>
      <c r="U309" s="1" t="str">
        <f>Spaces!U309</f>
        <v/>
      </c>
      <c r="V309" s="1" t="str">
        <f t="shared" si="1"/>
        <v/>
      </c>
      <c r="W309" s="5" t="str">
        <f t="shared" si="2"/>
        <v/>
      </c>
      <c r="X309" s="5" t="str">
        <f t="shared" si="3"/>
        <v/>
      </c>
      <c r="Y309" s="5" t="str">
        <f t="shared" si="4"/>
        <v/>
      </c>
      <c r="Z309" s="5" t="str">
        <f t="shared" si="5"/>
        <v/>
      </c>
    </row>
    <row r="310">
      <c r="A310" s="1" t="str">
        <f>Spaces!A310</f>
        <v/>
      </c>
      <c r="B310" s="1" t="str">
        <f>Spaces!B310</f>
        <v/>
      </c>
      <c r="C310" s="1" t="str">
        <f>Spaces!C310</f>
        <v/>
      </c>
      <c r="D310" s="1" t="str">
        <f>Spaces!D310</f>
        <v/>
      </c>
      <c r="E310" s="1" t="str">
        <f>Spaces!E310</f>
        <v/>
      </c>
      <c r="F310" s="1" t="str">
        <f>Spaces!F310</f>
        <v/>
      </c>
      <c r="G310" s="1" t="str">
        <f>Spaces!G310</f>
        <v/>
      </c>
      <c r="H310" s="1" t="str">
        <f>Spaces!H310</f>
        <v/>
      </c>
      <c r="I310" s="1" t="str">
        <f>Spaces!I310</f>
        <v/>
      </c>
      <c r="J310" s="1" t="str">
        <f>Spaces!J310</f>
        <v/>
      </c>
      <c r="K310" s="1" t="str">
        <f>Spaces!K310</f>
        <v/>
      </c>
      <c r="L310" s="1" t="str">
        <f>Spaces!L310</f>
        <v/>
      </c>
      <c r="M310" s="1" t="str">
        <f>Spaces!M310</f>
        <v/>
      </c>
      <c r="N310" s="1" t="str">
        <f>Spaces!N310</f>
        <v/>
      </c>
      <c r="O310" s="1" t="str">
        <f>Spaces!O310</f>
        <v/>
      </c>
      <c r="P310" s="1" t="str">
        <f>Spaces!P310</f>
        <v/>
      </c>
      <c r="Q310" s="1" t="str">
        <f>Spaces!Q310</f>
        <v/>
      </c>
      <c r="R310" s="1" t="str">
        <f>Spaces!R310</f>
        <v/>
      </c>
      <c r="S310" s="1" t="str">
        <f>Spaces!S310</f>
        <v/>
      </c>
      <c r="T310" s="1" t="str">
        <f>Spaces!T310</f>
        <v/>
      </c>
      <c r="U310" s="1" t="str">
        <f>Spaces!U310</f>
        <v/>
      </c>
      <c r="V310" s="1" t="str">
        <f t="shared" si="1"/>
        <v/>
      </c>
      <c r="W310" s="5" t="str">
        <f t="shared" si="2"/>
        <v/>
      </c>
      <c r="X310" s="5" t="str">
        <f t="shared" si="3"/>
        <v/>
      </c>
      <c r="Y310" s="5" t="str">
        <f t="shared" si="4"/>
        <v/>
      </c>
      <c r="Z310" s="5" t="str">
        <f t="shared" si="5"/>
        <v/>
      </c>
    </row>
    <row r="311">
      <c r="A311" s="1" t="str">
        <f>Spaces!A311</f>
        <v/>
      </c>
      <c r="B311" s="1" t="str">
        <f>Spaces!B311</f>
        <v/>
      </c>
      <c r="C311" s="1" t="str">
        <f>Spaces!C311</f>
        <v/>
      </c>
      <c r="D311" s="1" t="str">
        <f>Spaces!D311</f>
        <v/>
      </c>
      <c r="E311" s="1" t="str">
        <f>Spaces!E311</f>
        <v/>
      </c>
      <c r="F311" s="1" t="str">
        <f>Spaces!F311</f>
        <v/>
      </c>
      <c r="G311" s="1" t="str">
        <f>Spaces!G311</f>
        <v/>
      </c>
      <c r="H311" s="1" t="str">
        <f>Spaces!H311</f>
        <v/>
      </c>
      <c r="I311" s="1" t="str">
        <f>Spaces!I311</f>
        <v/>
      </c>
      <c r="J311" s="1" t="str">
        <f>Spaces!J311</f>
        <v/>
      </c>
      <c r="K311" s="1" t="str">
        <f>Spaces!K311</f>
        <v/>
      </c>
      <c r="L311" s="1" t="str">
        <f>Spaces!L311</f>
        <v/>
      </c>
      <c r="M311" s="1" t="str">
        <f>Spaces!M311</f>
        <v/>
      </c>
      <c r="N311" s="1" t="str">
        <f>Spaces!N311</f>
        <v/>
      </c>
      <c r="O311" s="1" t="str">
        <f>Spaces!O311</f>
        <v/>
      </c>
      <c r="P311" s="1" t="str">
        <f>Spaces!P311</f>
        <v/>
      </c>
      <c r="Q311" s="1" t="str">
        <f>Spaces!Q311</f>
        <v/>
      </c>
      <c r="R311" s="1" t="str">
        <f>Spaces!R311</f>
        <v/>
      </c>
      <c r="S311" s="1" t="str">
        <f>Spaces!S311</f>
        <v/>
      </c>
      <c r="T311" s="1" t="str">
        <f>Spaces!T311</f>
        <v/>
      </c>
      <c r="U311" s="1" t="str">
        <f>Spaces!U311</f>
        <v/>
      </c>
      <c r="V311" s="1" t="str">
        <f t="shared" si="1"/>
        <v/>
      </c>
      <c r="W311" s="5" t="str">
        <f t="shared" si="2"/>
        <v/>
      </c>
      <c r="X311" s="5" t="str">
        <f t="shared" si="3"/>
        <v/>
      </c>
      <c r="Y311" s="5" t="str">
        <f t="shared" si="4"/>
        <v/>
      </c>
      <c r="Z311" s="5" t="str">
        <f t="shared" si="5"/>
        <v/>
      </c>
    </row>
    <row r="312">
      <c r="A312" s="1" t="str">
        <f>Spaces!A312</f>
        <v/>
      </c>
      <c r="B312" s="1" t="str">
        <f>Spaces!B312</f>
        <v/>
      </c>
      <c r="C312" s="1" t="str">
        <f>Spaces!C312</f>
        <v/>
      </c>
      <c r="D312" s="1" t="str">
        <f>Spaces!D312</f>
        <v/>
      </c>
      <c r="E312" s="1" t="str">
        <f>Spaces!E312</f>
        <v/>
      </c>
      <c r="F312" s="1" t="str">
        <f>Spaces!F312</f>
        <v/>
      </c>
      <c r="G312" s="1" t="str">
        <f>Spaces!G312</f>
        <v/>
      </c>
      <c r="H312" s="1" t="str">
        <f>Spaces!H312</f>
        <v/>
      </c>
      <c r="I312" s="1" t="str">
        <f>Spaces!I312</f>
        <v/>
      </c>
      <c r="J312" s="1" t="str">
        <f>Spaces!J312</f>
        <v/>
      </c>
      <c r="K312" s="1" t="str">
        <f>Spaces!K312</f>
        <v/>
      </c>
      <c r="L312" s="1" t="str">
        <f>Spaces!L312</f>
        <v/>
      </c>
      <c r="M312" s="1" t="str">
        <f>Spaces!M312</f>
        <v/>
      </c>
      <c r="N312" s="1" t="str">
        <f>Spaces!N312</f>
        <v/>
      </c>
      <c r="O312" s="1" t="str">
        <f>Spaces!O312</f>
        <v/>
      </c>
      <c r="P312" s="1" t="str">
        <f>Spaces!P312</f>
        <v/>
      </c>
      <c r="Q312" s="1" t="str">
        <f>Spaces!Q312</f>
        <v/>
      </c>
      <c r="R312" s="1" t="str">
        <f>Spaces!R312</f>
        <v/>
      </c>
      <c r="S312" s="1" t="str">
        <f>Spaces!S312</f>
        <v/>
      </c>
      <c r="T312" s="1" t="str">
        <f>Spaces!T312</f>
        <v/>
      </c>
      <c r="U312" s="1" t="str">
        <f>Spaces!U312</f>
        <v/>
      </c>
      <c r="V312" s="1" t="str">
        <f t="shared" si="1"/>
        <v/>
      </c>
      <c r="W312" s="5" t="str">
        <f t="shared" si="2"/>
        <v/>
      </c>
      <c r="X312" s="5" t="str">
        <f t="shared" si="3"/>
        <v/>
      </c>
      <c r="Y312" s="5" t="str">
        <f t="shared" si="4"/>
        <v/>
      </c>
      <c r="Z312" s="5" t="str">
        <f t="shared" si="5"/>
        <v/>
      </c>
    </row>
    <row r="313">
      <c r="A313" s="1" t="str">
        <f>Spaces!A313</f>
        <v/>
      </c>
      <c r="B313" s="1" t="str">
        <f>Spaces!B313</f>
        <v/>
      </c>
      <c r="C313" s="1" t="str">
        <f>Spaces!C313</f>
        <v/>
      </c>
      <c r="D313" s="1" t="str">
        <f>Spaces!D313</f>
        <v/>
      </c>
      <c r="E313" s="1" t="str">
        <f>Spaces!E313</f>
        <v/>
      </c>
      <c r="F313" s="1" t="str">
        <f>Spaces!F313</f>
        <v/>
      </c>
      <c r="G313" s="1" t="str">
        <f>Spaces!G313</f>
        <v/>
      </c>
      <c r="H313" s="1" t="str">
        <f>Spaces!H313</f>
        <v/>
      </c>
      <c r="I313" s="1" t="str">
        <f>Spaces!I313</f>
        <v/>
      </c>
      <c r="J313" s="1" t="str">
        <f>Spaces!J313</f>
        <v/>
      </c>
      <c r="K313" s="1" t="str">
        <f>Spaces!K313</f>
        <v/>
      </c>
      <c r="L313" s="1" t="str">
        <f>Spaces!L313</f>
        <v/>
      </c>
      <c r="M313" s="1" t="str">
        <f>Spaces!M313</f>
        <v/>
      </c>
      <c r="N313" s="1" t="str">
        <f>Spaces!N313</f>
        <v/>
      </c>
      <c r="O313" s="1" t="str">
        <f>Spaces!O313</f>
        <v/>
      </c>
      <c r="P313" s="1" t="str">
        <f>Spaces!P313</f>
        <v/>
      </c>
      <c r="Q313" s="1" t="str">
        <f>Spaces!Q313</f>
        <v/>
      </c>
      <c r="R313" s="1" t="str">
        <f>Spaces!R313</f>
        <v/>
      </c>
      <c r="S313" s="1" t="str">
        <f>Spaces!S313</f>
        <v/>
      </c>
      <c r="T313" s="1" t="str">
        <f>Spaces!T313</f>
        <v/>
      </c>
      <c r="U313" s="1" t="str">
        <f>Spaces!U313</f>
        <v/>
      </c>
      <c r="V313" s="1" t="str">
        <f t="shared" si="1"/>
        <v/>
      </c>
      <c r="W313" s="5" t="str">
        <f t="shared" si="2"/>
        <v/>
      </c>
      <c r="X313" s="5" t="str">
        <f t="shared" si="3"/>
        <v/>
      </c>
      <c r="Y313" s="5" t="str">
        <f t="shared" si="4"/>
        <v/>
      </c>
      <c r="Z313" s="5" t="str">
        <f t="shared" si="5"/>
        <v/>
      </c>
    </row>
    <row r="314">
      <c r="A314" s="1" t="str">
        <f>Spaces!A314</f>
        <v/>
      </c>
      <c r="B314" s="1" t="str">
        <f>Spaces!B314</f>
        <v/>
      </c>
      <c r="C314" s="1" t="str">
        <f>Spaces!C314</f>
        <v/>
      </c>
      <c r="D314" s="1" t="str">
        <f>Spaces!D314</f>
        <v/>
      </c>
      <c r="E314" s="1" t="str">
        <f>Spaces!E314</f>
        <v/>
      </c>
      <c r="F314" s="1" t="str">
        <f>Spaces!F314</f>
        <v/>
      </c>
      <c r="G314" s="1" t="str">
        <f>Spaces!G314</f>
        <v/>
      </c>
      <c r="H314" s="1" t="str">
        <f>Spaces!H314</f>
        <v/>
      </c>
      <c r="I314" s="1" t="str">
        <f>Spaces!I314</f>
        <v/>
      </c>
      <c r="J314" s="1" t="str">
        <f>Spaces!J314</f>
        <v/>
      </c>
      <c r="K314" s="1" t="str">
        <f>Spaces!K314</f>
        <v/>
      </c>
      <c r="L314" s="1" t="str">
        <f>Spaces!L314</f>
        <v/>
      </c>
      <c r="M314" s="1" t="str">
        <f>Spaces!M314</f>
        <v/>
      </c>
      <c r="N314" s="1" t="str">
        <f>Spaces!N314</f>
        <v/>
      </c>
      <c r="O314" s="1" t="str">
        <f>Spaces!O314</f>
        <v/>
      </c>
      <c r="P314" s="1" t="str">
        <f>Spaces!P314</f>
        <v/>
      </c>
      <c r="Q314" s="1" t="str">
        <f>Spaces!Q314</f>
        <v/>
      </c>
      <c r="R314" s="1" t="str">
        <f>Spaces!R314</f>
        <v/>
      </c>
      <c r="S314" s="1" t="str">
        <f>Spaces!S314</f>
        <v/>
      </c>
      <c r="T314" s="1" t="str">
        <f>Spaces!T314</f>
        <v/>
      </c>
      <c r="U314" s="1" t="str">
        <f>Spaces!U314</f>
        <v/>
      </c>
      <c r="V314" s="1" t="str">
        <f t="shared" si="1"/>
        <v/>
      </c>
      <c r="W314" s="5" t="str">
        <f t="shared" si="2"/>
        <v/>
      </c>
      <c r="X314" s="5" t="str">
        <f t="shared" si="3"/>
        <v/>
      </c>
      <c r="Y314" s="5" t="str">
        <f t="shared" si="4"/>
        <v/>
      </c>
      <c r="Z314" s="5" t="str">
        <f t="shared" si="5"/>
        <v/>
      </c>
    </row>
    <row r="315">
      <c r="A315" s="1" t="str">
        <f>Spaces!A315</f>
        <v/>
      </c>
      <c r="B315" s="1" t="str">
        <f>Spaces!B315</f>
        <v/>
      </c>
      <c r="C315" s="1" t="str">
        <f>Spaces!C315</f>
        <v/>
      </c>
      <c r="D315" s="1" t="str">
        <f>Spaces!D315</f>
        <v/>
      </c>
      <c r="E315" s="1" t="str">
        <f>Spaces!E315</f>
        <v/>
      </c>
      <c r="F315" s="1" t="str">
        <f>Spaces!F315</f>
        <v/>
      </c>
      <c r="G315" s="1" t="str">
        <f>Spaces!G315</f>
        <v/>
      </c>
      <c r="H315" s="1" t="str">
        <f>Spaces!H315</f>
        <v/>
      </c>
      <c r="I315" s="1" t="str">
        <f>Spaces!I315</f>
        <v/>
      </c>
      <c r="J315" s="1" t="str">
        <f>Spaces!J315</f>
        <v/>
      </c>
      <c r="K315" s="1" t="str">
        <f>Spaces!K315</f>
        <v/>
      </c>
      <c r="L315" s="1" t="str">
        <f>Spaces!L315</f>
        <v/>
      </c>
      <c r="M315" s="1" t="str">
        <f>Spaces!M315</f>
        <v/>
      </c>
      <c r="N315" s="1" t="str">
        <f>Spaces!N315</f>
        <v/>
      </c>
      <c r="O315" s="1" t="str">
        <f>Spaces!O315</f>
        <v/>
      </c>
      <c r="P315" s="1" t="str">
        <f>Spaces!P315</f>
        <v/>
      </c>
      <c r="Q315" s="1" t="str">
        <f>Spaces!Q315</f>
        <v/>
      </c>
      <c r="R315" s="1" t="str">
        <f>Spaces!R315</f>
        <v/>
      </c>
      <c r="S315" s="1" t="str">
        <f>Spaces!S315</f>
        <v/>
      </c>
      <c r="T315" s="1" t="str">
        <f>Spaces!T315</f>
        <v/>
      </c>
      <c r="U315" s="1" t="str">
        <f>Spaces!U315</f>
        <v/>
      </c>
      <c r="V315" s="1" t="str">
        <f t="shared" si="1"/>
        <v/>
      </c>
      <c r="W315" s="5" t="str">
        <f t="shared" si="2"/>
        <v/>
      </c>
      <c r="X315" s="5" t="str">
        <f t="shared" si="3"/>
        <v/>
      </c>
      <c r="Y315" s="5" t="str">
        <f t="shared" si="4"/>
        <v/>
      </c>
      <c r="Z315" s="5" t="str">
        <f t="shared" si="5"/>
        <v/>
      </c>
    </row>
    <row r="316">
      <c r="A316" s="1" t="str">
        <f>Spaces!A316</f>
        <v/>
      </c>
      <c r="B316" s="1" t="str">
        <f>Spaces!B316</f>
        <v/>
      </c>
      <c r="C316" s="1" t="str">
        <f>Spaces!C316</f>
        <v/>
      </c>
      <c r="D316" s="1" t="str">
        <f>Spaces!D316</f>
        <v/>
      </c>
      <c r="E316" s="1" t="str">
        <f>Spaces!E316</f>
        <v/>
      </c>
      <c r="F316" s="1" t="str">
        <f>Spaces!F316</f>
        <v/>
      </c>
      <c r="G316" s="1" t="str">
        <f>Spaces!G316</f>
        <v/>
      </c>
      <c r="H316" s="1" t="str">
        <f>Spaces!H316</f>
        <v/>
      </c>
      <c r="I316" s="1" t="str">
        <f>Spaces!I316</f>
        <v/>
      </c>
      <c r="J316" s="1" t="str">
        <f>Spaces!J316</f>
        <v/>
      </c>
      <c r="K316" s="1" t="str">
        <f>Spaces!K316</f>
        <v/>
      </c>
      <c r="L316" s="1" t="str">
        <f>Spaces!L316</f>
        <v/>
      </c>
      <c r="M316" s="1" t="str">
        <f>Spaces!M316</f>
        <v/>
      </c>
      <c r="N316" s="1" t="str">
        <f>Spaces!N316</f>
        <v/>
      </c>
      <c r="O316" s="1" t="str">
        <f>Spaces!O316</f>
        <v/>
      </c>
      <c r="P316" s="1" t="str">
        <f>Spaces!P316</f>
        <v/>
      </c>
      <c r="Q316" s="1" t="str">
        <f>Spaces!Q316</f>
        <v/>
      </c>
      <c r="R316" s="1" t="str">
        <f>Spaces!R316</f>
        <v/>
      </c>
      <c r="S316" s="1" t="str">
        <f>Spaces!S316</f>
        <v/>
      </c>
      <c r="T316" s="1" t="str">
        <f>Spaces!T316</f>
        <v/>
      </c>
      <c r="U316" s="1" t="str">
        <f>Spaces!U316</f>
        <v/>
      </c>
      <c r="V316" s="1" t="str">
        <f t="shared" si="1"/>
        <v/>
      </c>
      <c r="W316" s="5" t="str">
        <f t="shared" si="2"/>
        <v/>
      </c>
      <c r="X316" s="5" t="str">
        <f t="shared" si="3"/>
        <v/>
      </c>
      <c r="Y316" s="5" t="str">
        <f t="shared" si="4"/>
        <v/>
      </c>
      <c r="Z316" s="5" t="str">
        <f t="shared" si="5"/>
        <v/>
      </c>
    </row>
    <row r="317">
      <c r="A317" s="1" t="str">
        <f>Spaces!A317</f>
        <v/>
      </c>
      <c r="B317" s="1" t="str">
        <f>Spaces!B317</f>
        <v/>
      </c>
      <c r="C317" s="1" t="str">
        <f>Spaces!C317</f>
        <v/>
      </c>
      <c r="D317" s="1" t="str">
        <f>Spaces!D317</f>
        <v/>
      </c>
      <c r="E317" s="1" t="str">
        <f>Spaces!E317</f>
        <v/>
      </c>
      <c r="F317" s="1" t="str">
        <f>Spaces!F317</f>
        <v/>
      </c>
      <c r="G317" s="1" t="str">
        <f>Spaces!G317</f>
        <v/>
      </c>
      <c r="H317" s="1" t="str">
        <f>Spaces!H317</f>
        <v/>
      </c>
      <c r="I317" s="1" t="str">
        <f>Spaces!I317</f>
        <v/>
      </c>
      <c r="J317" s="1" t="str">
        <f>Spaces!J317</f>
        <v/>
      </c>
      <c r="K317" s="1" t="str">
        <f>Spaces!K317</f>
        <v/>
      </c>
      <c r="L317" s="1" t="str">
        <f>Spaces!L317</f>
        <v/>
      </c>
      <c r="M317" s="1" t="str">
        <f>Spaces!M317</f>
        <v/>
      </c>
      <c r="N317" s="1" t="str">
        <f>Spaces!N317</f>
        <v/>
      </c>
      <c r="O317" s="1" t="str">
        <f>Spaces!O317</f>
        <v/>
      </c>
      <c r="P317" s="1" t="str">
        <f>Spaces!P317</f>
        <v/>
      </c>
      <c r="Q317" s="1" t="str">
        <f>Spaces!Q317</f>
        <v/>
      </c>
      <c r="R317" s="1" t="str">
        <f>Spaces!R317</f>
        <v/>
      </c>
      <c r="S317" s="1" t="str">
        <f>Spaces!S317</f>
        <v/>
      </c>
      <c r="T317" s="1" t="str">
        <f>Spaces!T317</f>
        <v/>
      </c>
      <c r="U317" s="1" t="str">
        <f>Spaces!U317</f>
        <v/>
      </c>
      <c r="V317" s="1" t="str">
        <f t="shared" si="1"/>
        <v/>
      </c>
      <c r="W317" s="5" t="str">
        <f t="shared" si="2"/>
        <v/>
      </c>
      <c r="X317" s="5" t="str">
        <f t="shared" si="3"/>
        <v/>
      </c>
      <c r="Y317" s="5" t="str">
        <f t="shared" si="4"/>
        <v/>
      </c>
      <c r="Z317" s="5" t="str">
        <f t="shared" si="5"/>
        <v/>
      </c>
    </row>
    <row r="318">
      <c r="A318" s="1" t="str">
        <f>Spaces!A318</f>
        <v/>
      </c>
      <c r="B318" s="1" t="str">
        <f>Spaces!B318</f>
        <v/>
      </c>
      <c r="C318" s="1" t="str">
        <f>Spaces!C318</f>
        <v/>
      </c>
      <c r="D318" s="1" t="str">
        <f>Spaces!D318</f>
        <v/>
      </c>
      <c r="E318" s="1" t="str">
        <f>Spaces!E318</f>
        <v/>
      </c>
      <c r="F318" s="1" t="str">
        <f>Spaces!F318</f>
        <v/>
      </c>
      <c r="G318" s="1" t="str">
        <f>Spaces!G318</f>
        <v/>
      </c>
      <c r="H318" s="1" t="str">
        <f>Spaces!H318</f>
        <v/>
      </c>
      <c r="I318" s="1" t="str">
        <f>Spaces!I318</f>
        <v/>
      </c>
      <c r="J318" s="1" t="str">
        <f>Spaces!J318</f>
        <v/>
      </c>
      <c r="K318" s="1" t="str">
        <f>Spaces!K318</f>
        <v/>
      </c>
      <c r="L318" s="1" t="str">
        <f>Spaces!L318</f>
        <v/>
      </c>
      <c r="M318" s="1" t="str">
        <f>Spaces!M318</f>
        <v/>
      </c>
      <c r="N318" s="1" t="str">
        <f>Spaces!N318</f>
        <v/>
      </c>
      <c r="O318" s="1" t="str">
        <f>Spaces!O318</f>
        <v/>
      </c>
      <c r="P318" s="1" t="str">
        <f>Spaces!P318</f>
        <v/>
      </c>
      <c r="Q318" s="1" t="str">
        <f>Spaces!Q318</f>
        <v/>
      </c>
      <c r="R318" s="1" t="str">
        <f>Spaces!R318</f>
        <v/>
      </c>
      <c r="S318" s="1" t="str">
        <f>Spaces!S318</f>
        <v/>
      </c>
      <c r="T318" s="1" t="str">
        <f>Spaces!T318</f>
        <v/>
      </c>
      <c r="U318" s="1" t="str">
        <f>Spaces!U318</f>
        <v/>
      </c>
      <c r="V318" s="1" t="str">
        <f t="shared" si="1"/>
        <v/>
      </c>
      <c r="W318" s="5" t="str">
        <f t="shared" si="2"/>
        <v/>
      </c>
      <c r="X318" s="5" t="str">
        <f t="shared" si="3"/>
        <v/>
      </c>
      <c r="Y318" s="5" t="str">
        <f t="shared" si="4"/>
        <v/>
      </c>
      <c r="Z318" s="5" t="str">
        <f t="shared" si="5"/>
        <v/>
      </c>
    </row>
    <row r="319">
      <c r="A319" s="1" t="str">
        <f>Spaces!A319</f>
        <v/>
      </c>
      <c r="B319" s="1" t="str">
        <f>Spaces!B319</f>
        <v/>
      </c>
      <c r="C319" s="1" t="str">
        <f>Spaces!C319</f>
        <v/>
      </c>
      <c r="D319" s="1" t="str">
        <f>Spaces!D319</f>
        <v/>
      </c>
      <c r="E319" s="1" t="str">
        <f>Spaces!E319</f>
        <v/>
      </c>
      <c r="F319" s="1" t="str">
        <f>Spaces!F319</f>
        <v/>
      </c>
      <c r="G319" s="1" t="str">
        <f>Spaces!G319</f>
        <v/>
      </c>
      <c r="H319" s="1" t="str">
        <f>Spaces!H319</f>
        <v/>
      </c>
      <c r="I319" s="1" t="str">
        <f>Spaces!I319</f>
        <v/>
      </c>
      <c r="J319" s="1" t="str">
        <f>Spaces!J319</f>
        <v/>
      </c>
      <c r="K319" s="1" t="str">
        <f>Spaces!K319</f>
        <v/>
      </c>
      <c r="L319" s="1" t="str">
        <f>Spaces!L319</f>
        <v/>
      </c>
      <c r="M319" s="1" t="str">
        <f>Spaces!M319</f>
        <v/>
      </c>
      <c r="N319" s="1" t="str">
        <f>Spaces!N319</f>
        <v/>
      </c>
      <c r="O319" s="1" t="str">
        <f>Spaces!O319</f>
        <v/>
      </c>
      <c r="P319" s="1" t="str">
        <f>Spaces!P319</f>
        <v/>
      </c>
      <c r="Q319" s="1" t="str">
        <f>Spaces!Q319</f>
        <v/>
      </c>
      <c r="R319" s="1" t="str">
        <f>Spaces!R319</f>
        <v/>
      </c>
      <c r="S319" s="1" t="str">
        <f>Spaces!S319</f>
        <v/>
      </c>
      <c r="T319" s="1" t="str">
        <f>Spaces!T319</f>
        <v/>
      </c>
      <c r="U319" s="1" t="str">
        <f>Spaces!U319</f>
        <v/>
      </c>
      <c r="V319" s="1" t="str">
        <f t="shared" si="1"/>
        <v/>
      </c>
      <c r="W319" s="5" t="str">
        <f t="shared" si="2"/>
        <v/>
      </c>
      <c r="X319" s="5" t="str">
        <f t="shared" si="3"/>
        <v/>
      </c>
      <c r="Y319" s="5" t="str">
        <f t="shared" si="4"/>
        <v/>
      </c>
      <c r="Z319" s="5" t="str">
        <f t="shared" si="5"/>
        <v/>
      </c>
    </row>
    <row r="320">
      <c r="A320" s="1" t="str">
        <f>Spaces!A320</f>
        <v/>
      </c>
      <c r="B320" s="1" t="str">
        <f>Spaces!B320</f>
        <v/>
      </c>
      <c r="C320" s="1" t="str">
        <f>Spaces!C320</f>
        <v/>
      </c>
      <c r="D320" s="1" t="str">
        <f>Spaces!D320</f>
        <v/>
      </c>
      <c r="E320" s="1" t="str">
        <f>Spaces!E320</f>
        <v/>
      </c>
      <c r="F320" s="1" t="str">
        <f>Spaces!F320</f>
        <v/>
      </c>
      <c r="G320" s="1" t="str">
        <f>Spaces!G320</f>
        <v/>
      </c>
      <c r="H320" s="1" t="str">
        <f>Spaces!H320</f>
        <v/>
      </c>
      <c r="I320" s="1" t="str">
        <f>Spaces!I320</f>
        <v/>
      </c>
      <c r="J320" s="1" t="str">
        <f>Spaces!J320</f>
        <v/>
      </c>
      <c r="K320" s="1" t="str">
        <f>Spaces!K320</f>
        <v/>
      </c>
      <c r="L320" s="1" t="str">
        <f>Spaces!L320</f>
        <v/>
      </c>
      <c r="M320" s="1" t="str">
        <f>Spaces!M320</f>
        <v/>
      </c>
      <c r="N320" s="1" t="str">
        <f>Spaces!N320</f>
        <v/>
      </c>
      <c r="O320" s="1" t="str">
        <f>Spaces!O320</f>
        <v/>
      </c>
      <c r="P320" s="1" t="str">
        <f>Spaces!P320</f>
        <v/>
      </c>
      <c r="Q320" s="1" t="str">
        <f>Spaces!Q320</f>
        <v/>
      </c>
      <c r="R320" s="1" t="str">
        <f>Spaces!R320</f>
        <v/>
      </c>
      <c r="S320" s="1" t="str">
        <f>Spaces!S320</f>
        <v/>
      </c>
      <c r="T320" s="1" t="str">
        <f>Spaces!T320</f>
        <v/>
      </c>
      <c r="U320" s="1" t="str">
        <f>Spaces!U320</f>
        <v/>
      </c>
      <c r="V320" s="1" t="str">
        <f t="shared" si="1"/>
        <v/>
      </c>
      <c r="W320" s="5" t="str">
        <f t="shared" si="2"/>
        <v/>
      </c>
      <c r="X320" s="5" t="str">
        <f t="shared" si="3"/>
        <v/>
      </c>
      <c r="Y320" s="5" t="str">
        <f t="shared" si="4"/>
        <v/>
      </c>
      <c r="Z320" s="5" t="str">
        <f t="shared" si="5"/>
        <v/>
      </c>
    </row>
    <row r="321">
      <c r="A321" s="1" t="str">
        <f>Spaces!A321</f>
        <v/>
      </c>
      <c r="B321" s="1" t="str">
        <f>Spaces!B321</f>
        <v/>
      </c>
      <c r="C321" s="1" t="str">
        <f>Spaces!C321</f>
        <v/>
      </c>
      <c r="D321" s="1" t="str">
        <f>Spaces!D321</f>
        <v/>
      </c>
      <c r="E321" s="1" t="str">
        <f>Spaces!E321</f>
        <v/>
      </c>
      <c r="F321" s="1" t="str">
        <f>Spaces!F321</f>
        <v/>
      </c>
      <c r="G321" s="1" t="str">
        <f>Spaces!G321</f>
        <v/>
      </c>
      <c r="H321" s="1" t="str">
        <f>Spaces!H321</f>
        <v/>
      </c>
      <c r="I321" s="1" t="str">
        <f>Spaces!I321</f>
        <v/>
      </c>
      <c r="J321" s="1" t="str">
        <f>Spaces!J321</f>
        <v/>
      </c>
      <c r="K321" s="1" t="str">
        <f>Spaces!K321</f>
        <v/>
      </c>
      <c r="L321" s="1" t="str">
        <f>Spaces!L321</f>
        <v/>
      </c>
      <c r="M321" s="1" t="str">
        <f>Spaces!M321</f>
        <v/>
      </c>
      <c r="N321" s="1" t="str">
        <f>Spaces!N321</f>
        <v/>
      </c>
      <c r="O321" s="1" t="str">
        <f>Spaces!O321</f>
        <v/>
      </c>
      <c r="P321" s="1" t="str">
        <f>Spaces!P321</f>
        <v/>
      </c>
      <c r="Q321" s="1" t="str">
        <f>Spaces!Q321</f>
        <v/>
      </c>
      <c r="R321" s="1" t="str">
        <f>Spaces!R321</f>
        <v/>
      </c>
      <c r="S321" s="1" t="str">
        <f>Spaces!S321</f>
        <v/>
      </c>
      <c r="T321" s="1" t="str">
        <f>Spaces!T321</f>
        <v/>
      </c>
      <c r="U321" s="1" t="str">
        <f>Spaces!U321</f>
        <v/>
      </c>
      <c r="V321" s="1" t="str">
        <f t="shared" si="1"/>
        <v/>
      </c>
      <c r="W321" s="5" t="str">
        <f t="shared" si="2"/>
        <v/>
      </c>
      <c r="X321" s="5" t="str">
        <f t="shared" si="3"/>
        <v/>
      </c>
      <c r="Y321" s="5" t="str">
        <f t="shared" si="4"/>
        <v/>
      </c>
      <c r="Z321" s="5" t="str">
        <f t="shared" si="5"/>
        <v/>
      </c>
    </row>
    <row r="322">
      <c r="A322" s="1" t="str">
        <f>Spaces!A322</f>
        <v/>
      </c>
      <c r="B322" s="1" t="str">
        <f>Spaces!B322</f>
        <v/>
      </c>
      <c r="C322" s="1" t="str">
        <f>Spaces!C322</f>
        <v/>
      </c>
      <c r="D322" s="1" t="str">
        <f>Spaces!D322</f>
        <v/>
      </c>
      <c r="E322" s="1" t="str">
        <f>Spaces!E322</f>
        <v/>
      </c>
      <c r="F322" s="1" t="str">
        <f>Spaces!F322</f>
        <v/>
      </c>
      <c r="G322" s="1" t="str">
        <f>Spaces!G322</f>
        <v/>
      </c>
      <c r="H322" s="1" t="str">
        <f>Spaces!H322</f>
        <v/>
      </c>
      <c r="I322" s="1" t="str">
        <f>Spaces!I322</f>
        <v/>
      </c>
      <c r="J322" s="1" t="str">
        <f>Spaces!J322</f>
        <v/>
      </c>
      <c r="K322" s="1" t="str">
        <f>Spaces!K322</f>
        <v/>
      </c>
      <c r="L322" s="1" t="str">
        <f>Spaces!L322</f>
        <v/>
      </c>
      <c r="M322" s="1" t="str">
        <f>Spaces!M322</f>
        <v/>
      </c>
      <c r="N322" s="1" t="str">
        <f>Spaces!N322</f>
        <v/>
      </c>
      <c r="O322" s="1" t="str">
        <f>Spaces!O322</f>
        <v/>
      </c>
      <c r="P322" s="1" t="str">
        <f>Spaces!P322</f>
        <v/>
      </c>
      <c r="Q322" s="1" t="str">
        <f>Spaces!Q322</f>
        <v/>
      </c>
      <c r="R322" s="1" t="str">
        <f>Spaces!R322</f>
        <v/>
      </c>
      <c r="S322" s="1" t="str">
        <f>Spaces!S322</f>
        <v/>
      </c>
      <c r="T322" s="1" t="str">
        <f>Spaces!T322</f>
        <v/>
      </c>
      <c r="U322" s="1" t="str">
        <f>Spaces!U322</f>
        <v/>
      </c>
      <c r="V322" s="1" t="str">
        <f t="shared" si="1"/>
        <v/>
      </c>
      <c r="W322" s="5" t="str">
        <f t="shared" si="2"/>
        <v/>
      </c>
      <c r="X322" s="5" t="str">
        <f t="shared" si="3"/>
        <v/>
      </c>
      <c r="Y322" s="5" t="str">
        <f t="shared" si="4"/>
        <v/>
      </c>
      <c r="Z322" s="5" t="str">
        <f t="shared" si="5"/>
        <v/>
      </c>
    </row>
    <row r="323">
      <c r="A323" s="1" t="str">
        <f>Spaces!A323</f>
        <v/>
      </c>
      <c r="B323" s="1" t="str">
        <f>Spaces!B323</f>
        <v/>
      </c>
      <c r="C323" s="1" t="str">
        <f>Spaces!C323</f>
        <v/>
      </c>
      <c r="D323" s="1" t="str">
        <f>Spaces!D323</f>
        <v/>
      </c>
      <c r="E323" s="1" t="str">
        <f>Spaces!E323</f>
        <v/>
      </c>
      <c r="F323" s="1" t="str">
        <f>Spaces!F323</f>
        <v/>
      </c>
      <c r="G323" s="1" t="str">
        <f>Spaces!G323</f>
        <v/>
      </c>
      <c r="H323" s="1" t="str">
        <f>Spaces!H323</f>
        <v/>
      </c>
      <c r="I323" s="1" t="str">
        <f>Spaces!I323</f>
        <v/>
      </c>
      <c r="J323" s="1" t="str">
        <f>Spaces!J323</f>
        <v/>
      </c>
      <c r="K323" s="1" t="str">
        <f>Spaces!K323</f>
        <v/>
      </c>
      <c r="L323" s="1" t="str">
        <f>Spaces!L323</f>
        <v/>
      </c>
      <c r="M323" s="1" t="str">
        <f>Spaces!M323</f>
        <v/>
      </c>
      <c r="N323" s="1" t="str">
        <f>Spaces!N323</f>
        <v/>
      </c>
      <c r="O323" s="1" t="str">
        <f>Spaces!O323</f>
        <v/>
      </c>
      <c r="P323" s="1" t="str">
        <f>Spaces!P323</f>
        <v/>
      </c>
      <c r="Q323" s="1" t="str">
        <f>Spaces!Q323</f>
        <v/>
      </c>
      <c r="R323" s="1" t="str">
        <f>Spaces!R323</f>
        <v/>
      </c>
      <c r="S323" s="1" t="str">
        <f>Spaces!S323</f>
        <v/>
      </c>
      <c r="T323" s="1" t="str">
        <f>Spaces!T323</f>
        <v/>
      </c>
      <c r="U323" s="1" t="str">
        <f>Spaces!U323</f>
        <v/>
      </c>
      <c r="V323" s="1" t="str">
        <f t="shared" si="1"/>
        <v/>
      </c>
      <c r="W323" s="5" t="str">
        <f t="shared" si="2"/>
        <v/>
      </c>
      <c r="X323" s="5" t="str">
        <f t="shared" si="3"/>
        <v/>
      </c>
      <c r="Y323" s="5" t="str">
        <f t="shared" si="4"/>
        <v/>
      </c>
      <c r="Z323" s="5" t="str">
        <f t="shared" si="5"/>
        <v/>
      </c>
    </row>
    <row r="324">
      <c r="A324" s="1" t="str">
        <f>Spaces!A324</f>
        <v/>
      </c>
      <c r="B324" s="1" t="str">
        <f>Spaces!B324</f>
        <v/>
      </c>
      <c r="C324" s="1" t="str">
        <f>Spaces!C324</f>
        <v/>
      </c>
      <c r="D324" s="1" t="str">
        <f>Spaces!D324</f>
        <v/>
      </c>
      <c r="E324" s="1" t="str">
        <f>Spaces!E324</f>
        <v/>
      </c>
      <c r="F324" s="1" t="str">
        <f>Spaces!F324</f>
        <v/>
      </c>
      <c r="G324" s="1" t="str">
        <f>Spaces!G324</f>
        <v/>
      </c>
      <c r="H324" s="1" t="str">
        <f>Spaces!H324</f>
        <v/>
      </c>
      <c r="I324" s="1" t="str">
        <f>Spaces!I324</f>
        <v/>
      </c>
      <c r="J324" s="1" t="str">
        <f>Spaces!J324</f>
        <v/>
      </c>
      <c r="K324" s="1" t="str">
        <f>Spaces!K324</f>
        <v/>
      </c>
      <c r="L324" s="1" t="str">
        <f>Spaces!L324</f>
        <v/>
      </c>
      <c r="M324" s="1" t="str">
        <f>Spaces!M324</f>
        <v/>
      </c>
      <c r="N324" s="1" t="str">
        <f>Spaces!N324</f>
        <v/>
      </c>
      <c r="O324" s="1" t="str">
        <f>Spaces!O324</f>
        <v/>
      </c>
      <c r="P324" s="1" t="str">
        <f>Spaces!P324</f>
        <v/>
      </c>
      <c r="Q324" s="1" t="str">
        <f>Spaces!Q324</f>
        <v/>
      </c>
      <c r="R324" s="1" t="str">
        <f>Spaces!R324</f>
        <v/>
      </c>
      <c r="S324" s="1" t="str">
        <f>Spaces!S324</f>
        <v/>
      </c>
      <c r="T324" s="1" t="str">
        <f>Spaces!T324</f>
        <v/>
      </c>
      <c r="U324" s="1" t="str">
        <f>Spaces!U324</f>
        <v/>
      </c>
      <c r="V324" s="1" t="str">
        <f t="shared" si="1"/>
        <v/>
      </c>
      <c r="W324" s="5" t="str">
        <f t="shared" si="2"/>
        <v/>
      </c>
      <c r="X324" s="5" t="str">
        <f t="shared" si="3"/>
        <v/>
      </c>
      <c r="Y324" s="5" t="str">
        <f t="shared" si="4"/>
        <v/>
      </c>
      <c r="Z324" s="5" t="str">
        <f t="shared" si="5"/>
        <v/>
      </c>
    </row>
    <row r="325">
      <c r="A325" s="1" t="str">
        <f>Spaces!A325</f>
        <v/>
      </c>
      <c r="B325" s="1" t="str">
        <f>Spaces!B325</f>
        <v/>
      </c>
      <c r="C325" s="1" t="str">
        <f>Spaces!C325</f>
        <v/>
      </c>
      <c r="D325" s="1" t="str">
        <f>Spaces!D325</f>
        <v/>
      </c>
      <c r="E325" s="1" t="str">
        <f>Spaces!E325</f>
        <v/>
      </c>
      <c r="F325" s="1" t="str">
        <f>Spaces!F325</f>
        <v/>
      </c>
      <c r="G325" s="1" t="str">
        <f>Spaces!G325</f>
        <v/>
      </c>
      <c r="H325" s="1" t="str">
        <f>Spaces!H325</f>
        <v/>
      </c>
      <c r="I325" s="1" t="str">
        <f>Spaces!I325</f>
        <v/>
      </c>
      <c r="J325" s="1" t="str">
        <f>Spaces!J325</f>
        <v/>
      </c>
      <c r="K325" s="1" t="str">
        <f>Spaces!K325</f>
        <v/>
      </c>
      <c r="L325" s="1" t="str">
        <f>Spaces!L325</f>
        <v/>
      </c>
      <c r="M325" s="1" t="str">
        <f>Spaces!M325</f>
        <v/>
      </c>
      <c r="N325" s="1" t="str">
        <f>Spaces!N325</f>
        <v/>
      </c>
      <c r="O325" s="1" t="str">
        <f>Spaces!O325</f>
        <v/>
      </c>
      <c r="P325" s="1" t="str">
        <f>Spaces!P325</f>
        <v/>
      </c>
      <c r="Q325" s="1" t="str">
        <f>Spaces!Q325</f>
        <v/>
      </c>
      <c r="R325" s="1" t="str">
        <f>Spaces!R325</f>
        <v/>
      </c>
      <c r="S325" s="1" t="str">
        <f>Spaces!S325</f>
        <v/>
      </c>
      <c r="T325" s="1" t="str">
        <f>Spaces!T325</f>
        <v/>
      </c>
      <c r="U325" s="1" t="str">
        <f>Spaces!U325</f>
        <v/>
      </c>
      <c r="V325" s="1" t="str">
        <f t="shared" si="1"/>
        <v/>
      </c>
      <c r="W325" s="5" t="str">
        <f t="shared" si="2"/>
        <v/>
      </c>
      <c r="X325" s="5" t="str">
        <f t="shared" si="3"/>
        <v/>
      </c>
      <c r="Y325" s="5" t="str">
        <f t="shared" si="4"/>
        <v/>
      </c>
      <c r="Z325" s="5" t="str">
        <f t="shared" si="5"/>
        <v/>
      </c>
    </row>
    <row r="326">
      <c r="A326" s="1" t="str">
        <f>Spaces!A326</f>
        <v/>
      </c>
      <c r="B326" s="1" t="str">
        <f>Spaces!B326</f>
        <v/>
      </c>
      <c r="C326" s="1" t="str">
        <f>Spaces!C326</f>
        <v/>
      </c>
      <c r="D326" s="1" t="str">
        <f>Spaces!D326</f>
        <v/>
      </c>
      <c r="E326" s="1" t="str">
        <f>Spaces!E326</f>
        <v/>
      </c>
      <c r="F326" s="1" t="str">
        <f>Spaces!F326</f>
        <v/>
      </c>
      <c r="G326" s="1" t="str">
        <f>Spaces!G326</f>
        <v/>
      </c>
      <c r="H326" s="1" t="str">
        <f>Spaces!H326</f>
        <v/>
      </c>
      <c r="I326" s="1" t="str">
        <f>Spaces!I326</f>
        <v/>
      </c>
      <c r="J326" s="1" t="str">
        <f>Spaces!J326</f>
        <v/>
      </c>
      <c r="K326" s="1" t="str">
        <f>Spaces!K326</f>
        <v/>
      </c>
      <c r="L326" s="1" t="str">
        <f>Spaces!L326</f>
        <v/>
      </c>
      <c r="M326" s="1" t="str">
        <f>Spaces!M326</f>
        <v/>
      </c>
      <c r="N326" s="1" t="str">
        <f>Spaces!N326</f>
        <v/>
      </c>
      <c r="O326" s="1" t="str">
        <f>Spaces!O326</f>
        <v/>
      </c>
      <c r="P326" s="1" t="str">
        <f>Spaces!P326</f>
        <v/>
      </c>
      <c r="Q326" s="1" t="str">
        <f>Spaces!Q326</f>
        <v/>
      </c>
      <c r="R326" s="1" t="str">
        <f>Spaces!R326</f>
        <v/>
      </c>
      <c r="S326" s="1" t="str">
        <f>Spaces!S326</f>
        <v/>
      </c>
      <c r="T326" s="1" t="str">
        <f>Spaces!T326</f>
        <v/>
      </c>
      <c r="U326" s="1" t="str">
        <f>Spaces!U326</f>
        <v/>
      </c>
      <c r="V326" s="1" t="str">
        <f t="shared" si="1"/>
        <v/>
      </c>
      <c r="W326" s="5" t="str">
        <f t="shared" si="2"/>
        <v/>
      </c>
      <c r="X326" s="5" t="str">
        <f t="shared" si="3"/>
        <v/>
      </c>
      <c r="Y326" s="5" t="str">
        <f t="shared" si="4"/>
        <v/>
      </c>
      <c r="Z326" s="5" t="str">
        <f t="shared" si="5"/>
        <v/>
      </c>
    </row>
    <row r="327">
      <c r="A327" s="1" t="str">
        <f>Spaces!A327</f>
        <v/>
      </c>
      <c r="B327" s="1" t="str">
        <f>Spaces!B327</f>
        <v/>
      </c>
      <c r="C327" s="1" t="str">
        <f>Spaces!C327</f>
        <v/>
      </c>
      <c r="D327" s="1" t="str">
        <f>Spaces!D327</f>
        <v/>
      </c>
      <c r="E327" s="1" t="str">
        <f>Spaces!E327</f>
        <v/>
      </c>
      <c r="F327" s="1" t="str">
        <f>Spaces!F327</f>
        <v/>
      </c>
      <c r="G327" s="1" t="str">
        <f>Spaces!G327</f>
        <v/>
      </c>
      <c r="H327" s="1" t="str">
        <f>Spaces!H327</f>
        <v/>
      </c>
      <c r="I327" s="1" t="str">
        <f>Spaces!I327</f>
        <v/>
      </c>
      <c r="J327" s="1" t="str">
        <f>Spaces!J327</f>
        <v/>
      </c>
      <c r="K327" s="1" t="str">
        <f>Spaces!K327</f>
        <v/>
      </c>
      <c r="L327" s="1" t="str">
        <f>Spaces!L327</f>
        <v/>
      </c>
      <c r="M327" s="1" t="str">
        <f>Spaces!M327</f>
        <v/>
      </c>
      <c r="N327" s="1" t="str">
        <f>Spaces!N327</f>
        <v/>
      </c>
      <c r="O327" s="1" t="str">
        <f>Spaces!O327</f>
        <v/>
      </c>
      <c r="P327" s="1" t="str">
        <f>Spaces!P327</f>
        <v/>
      </c>
      <c r="Q327" s="1" t="str">
        <f>Spaces!Q327</f>
        <v/>
      </c>
      <c r="R327" s="1" t="str">
        <f>Spaces!R327</f>
        <v/>
      </c>
      <c r="S327" s="1" t="str">
        <f>Spaces!S327</f>
        <v/>
      </c>
      <c r="T327" s="1" t="str">
        <f>Spaces!T327</f>
        <v/>
      </c>
      <c r="U327" s="1" t="str">
        <f>Spaces!U327</f>
        <v/>
      </c>
      <c r="V327" s="1" t="str">
        <f t="shared" si="1"/>
        <v/>
      </c>
      <c r="W327" s="5" t="str">
        <f t="shared" si="2"/>
        <v/>
      </c>
      <c r="X327" s="5" t="str">
        <f t="shared" si="3"/>
        <v/>
      </c>
      <c r="Y327" s="5" t="str">
        <f t="shared" si="4"/>
        <v/>
      </c>
      <c r="Z327" s="5" t="str">
        <f t="shared" si="5"/>
        <v/>
      </c>
    </row>
    <row r="328">
      <c r="A328" s="1" t="str">
        <f>Spaces!A328</f>
        <v/>
      </c>
      <c r="B328" s="1" t="str">
        <f>Spaces!B328</f>
        <v/>
      </c>
      <c r="C328" s="1" t="str">
        <f>Spaces!C328</f>
        <v/>
      </c>
      <c r="D328" s="1" t="str">
        <f>Spaces!D328</f>
        <v/>
      </c>
      <c r="E328" s="1" t="str">
        <f>Spaces!E328</f>
        <v/>
      </c>
      <c r="F328" s="1" t="str">
        <f>Spaces!F328</f>
        <v/>
      </c>
      <c r="G328" s="1" t="str">
        <f>Spaces!G328</f>
        <v/>
      </c>
      <c r="H328" s="1" t="str">
        <f>Spaces!H328</f>
        <v/>
      </c>
      <c r="I328" s="1" t="str">
        <f>Spaces!I328</f>
        <v/>
      </c>
      <c r="J328" s="1" t="str">
        <f>Spaces!J328</f>
        <v/>
      </c>
      <c r="K328" s="1" t="str">
        <f>Spaces!K328</f>
        <v/>
      </c>
      <c r="L328" s="1" t="str">
        <f>Spaces!L328</f>
        <v/>
      </c>
      <c r="M328" s="1" t="str">
        <f>Spaces!M328</f>
        <v/>
      </c>
      <c r="N328" s="1" t="str">
        <f>Spaces!N328</f>
        <v/>
      </c>
      <c r="O328" s="1" t="str">
        <f>Spaces!O328</f>
        <v/>
      </c>
      <c r="P328" s="1" t="str">
        <f>Spaces!P328</f>
        <v/>
      </c>
      <c r="Q328" s="1" t="str">
        <f>Spaces!Q328</f>
        <v/>
      </c>
      <c r="R328" s="1" t="str">
        <f>Spaces!R328</f>
        <v/>
      </c>
      <c r="S328" s="1" t="str">
        <f>Spaces!S328</f>
        <v/>
      </c>
      <c r="T328" s="1" t="str">
        <f>Spaces!T328</f>
        <v/>
      </c>
      <c r="U328" s="1" t="str">
        <f>Spaces!U328</f>
        <v/>
      </c>
      <c r="V328" s="1" t="str">
        <f t="shared" si="1"/>
        <v/>
      </c>
      <c r="W328" s="5" t="str">
        <f t="shared" si="2"/>
        <v/>
      </c>
      <c r="X328" s="5" t="str">
        <f t="shared" si="3"/>
        <v/>
      </c>
      <c r="Y328" s="5" t="str">
        <f t="shared" si="4"/>
        <v/>
      </c>
      <c r="Z328" s="5" t="str">
        <f t="shared" si="5"/>
        <v/>
      </c>
    </row>
    <row r="329">
      <c r="A329" s="1" t="str">
        <f>Spaces!A329</f>
        <v/>
      </c>
      <c r="B329" s="1" t="str">
        <f>Spaces!B329</f>
        <v/>
      </c>
      <c r="C329" s="1" t="str">
        <f>Spaces!C329</f>
        <v/>
      </c>
      <c r="D329" s="1" t="str">
        <f>Spaces!D329</f>
        <v/>
      </c>
      <c r="E329" s="1" t="str">
        <f>Spaces!E329</f>
        <v/>
      </c>
      <c r="F329" s="1" t="str">
        <f>Spaces!F329</f>
        <v/>
      </c>
      <c r="G329" s="1" t="str">
        <f>Spaces!G329</f>
        <v/>
      </c>
      <c r="H329" s="1" t="str">
        <f>Spaces!H329</f>
        <v/>
      </c>
      <c r="I329" s="1" t="str">
        <f>Spaces!I329</f>
        <v/>
      </c>
      <c r="J329" s="1" t="str">
        <f>Spaces!J329</f>
        <v/>
      </c>
      <c r="K329" s="1" t="str">
        <f>Spaces!K329</f>
        <v/>
      </c>
      <c r="L329" s="1" t="str">
        <f>Spaces!L329</f>
        <v/>
      </c>
      <c r="M329" s="1" t="str">
        <f>Spaces!M329</f>
        <v/>
      </c>
      <c r="N329" s="1" t="str">
        <f>Spaces!N329</f>
        <v/>
      </c>
      <c r="O329" s="1" t="str">
        <f>Spaces!O329</f>
        <v/>
      </c>
      <c r="P329" s="1" t="str">
        <f>Spaces!P329</f>
        <v/>
      </c>
      <c r="Q329" s="1" t="str">
        <f>Spaces!Q329</f>
        <v/>
      </c>
      <c r="R329" s="1" t="str">
        <f>Spaces!R329</f>
        <v/>
      </c>
      <c r="S329" s="1" t="str">
        <f>Spaces!S329</f>
        <v/>
      </c>
      <c r="T329" s="1" t="str">
        <f>Spaces!T329</f>
        <v/>
      </c>
      <c r="U329" s="1" t="str">
        <f>Spaces!U329</f>
        <v/>
      </c>
      <c r="V329" s="1" t="str">
        <f t="shared" si="1"/>
        <v/>
      </c>
      <c r="W329" s="5" t="str">
        <f t="shared" si="2"/>
        <v/>
      </c>
      <c r="X329" s="5" t="str">
        <f t="shared" si="3"/>
        <v/>
      </c>
      <c r="Y329" s="5" t="str">
        <f t="shared" si="4"/>
        <v/>
      </c>
      <c r="Z329" s="5" t="str">
        <f t="shared" si="5"/>
        <v/>
      </c>
    </row>
    <row r="330">
      <c r="A330" s="1" t="str">
        <f>Spaces!A330</f>
        <v/>
      </c>
      <c r="B330" s="1" t="str">
        <f>Spaces!B330</f>
        <v/>
      </c>
      <c r="C330" s="1" t="str">
        <f>Spaces!C330</f>
        <v/>
      </c>
      <c r="D330" s="1" t="str">
        <f>Spaces!D330</f>
        <v/>
      </c>
      <c r="E330" s="1" t="str">
        <f>Spaces!E330</f>
        <v/>
      </c>
      <c r="F330" s="1" t="str">
        <f>Spaces!F330</f>
        <v/>
      </c>
      <c r="G330" s="1" t="str">
        <f>Spaces!G330</f>
        <v/>
      </c>
      <c r="H330" s="1" t="str">
        <f>Spaces!H330</f>
        <v/>
      </c>
      <c r="I330" s="1" t="str">
        <f>Spaces!I330</f>
        <v/>
      </c>
      <c r="J330" s="1" t="str">
        <f>Spaces!J330</f>
        <v/>
      </c>
      <c r="K330" s="1" t="str">
        <f>Spaces!K330</f>
        <v/>
      </c>
      <c r="L330" s="1" t="str">
        <f>Spaces!L330</f>
        <v/>
      </c>
      <c r="M330" s="1" t="str">
        <f>Spaces!M330</f>
        <v/>
      </c>
      <c r="N330" s="1" t="str">
        <f>Spaces!N330</f>
        <v/>
      </c>
      <c r="O330" s="1" t="str">
        <f>Spaces!O330</f>
        <v/>
      </c>
      <c r="P330" s="1" t="str">
        <f>Spaces!P330</f>
        <v/>
      </c>
      <c r="Q330" s="1" t="str">
        <f>Spaces!Q330</f>
        <v/>
      </c>
      <c r="R330" s="1" t="str">
        <f>Spaces!R330</f>
        <v/>
      </c>
      <c r="S330" s="1" t="str">
        <f>Spaces!S330</f>
        <v/>
      </c>
      <c r="T330" s="1" t="str">
        <f>Spaces!T330</f>
        <v/>
      </c>
      <c r="U330" s="1" t="str">
        <f>Spaces!U330</f>
        <v/>
      </c>
      <c r="V330" s="1" t="str">
        <f t="shared" si="1"/>
        <v/>
      </c>
      <c r="W330" s="5" t="str">
        <f t="shared" si="2"/>
        <v/>
      </c>
      <c r="X330" s="5" t="str">
        <f t="shared" si="3"/>
        <v/>
      </c>
      <c r="Y330" s="5" t="str">
        <f t="shared" si="4"/>
        <v/>
      </c>
      <c r="Z330" s="5" t="str">
        <f t="shared" si="5"/>
        <v/>
      </c>
    </row>
    <row r="331">
      <c r="A331" s="1" t="str">
        <f>Spaces!A331</f>
        <v/>
      </c>
      <c r="B331" s="1" t="str">
        <f>Spaces!B331</f>
        <v/>
      </c>
      <c r="C331" s="1" t="str">
        <f>Spaces!C331</f>
        <v/>
      </c>
      <c r="D331" s="1" t="str">
        <f>Spaces!D331</f>
        <v/>
      </c>
      <c r="E331" s="1" t="str">
        <f>Spaces!E331</f>
        <v/>
      </c>
      <c r="F331" s="1" t="str">
        <f>Spaces!F331</f>
        <v/>
      </c>
      <c r="G331" s="1" t="str">
        <f>Spaces!G331</f>
        <v/>
      </c>
      <c r="H331" s="1" t="str">
        <f>Spaces!H331</f>
        <v/>
      </c>
      <c r="I331" s="1" t="str">
        <f>Spaces!I331</f>
        <v/>
      </c>
      <c r="J331" s="1" t="str">
        <f>Spaces!J331</f>
        <v/>
      </c>
      <c r="K331" s="1" t="str">
        <f>Spaces!K331</f>
        <v/>
      </c>
      <c r="L331" s="1" t="str">
        <f>Spaces!L331</f>
        <v/>
      </c>
      <c r="M331" s="1" t="str">
        <f>Spaces!M331</f>
        <v/>
      </c>
      <c r="N331" s="1" t="str">
        <f>Spaces!N331</f>
        <v/>
      </c>
      <c r="O331" s="1" t="str">
        <f>Spaces!O331</f>
        <v/>
      </c>
      <c r="P331" s="1" t="str">
        <f>Spaces!P331</f>
        <v/>
      </c>
      <c r="Q331" s="1" t="str">
        <f>Spaces!Q331</f>
        <v/>
      </c>
      <c r="R331" s="1" t="str">
        <f>Spaces!R331</f>
        <v/>
      </c>
      <c r="S331" s="1" t="str">
        <f>Spaces!S331</f>
        <v/>
      </c>
      <c r="T331" s="1" t="str">
        <f>Spaces!T331</f>
        <v/>
      </c>
      <c r="U331" s="1" t="str">
        <f>Spaces!U331</f>
        <v/>
      </c>
      <c r="V331" s="1" t="str">
        <f t="shared" si="1"/>
        <v/>
      </c>
      <c r="W331" s="5" t="str">
        <f t="shared" si="2"/>
        <v/>
      </c>
      <c r="X331" s="5" t="str">
        <f t="shared" si="3"/>
        <v/>
      </c>
      <c r="Y331" s="5" t="str">
        <f t="shared" si="4"/>
        <v/>
      </c>
      <c r="Z331" s="5" t="str">
        <f t="shared" si="5"/>
        <v/>
      </c>
    </row>
    <row r="332">
      <c r="A332" s="1" t="str">
        <f>Spaces!A332</f>
        <v/>
      </c>
      <c r="B332" s="1" t="str">
        <f>Spaces!B332</f>
        <v/>
      </c>
      <c r="C332" s="1" t="str">
        <f>Spaces!C332</f>
        <v/>
      </c>
      <c r="D332" s="1" t="str">
        <f>Spaces!D332</f>
        <v/>
      </c>
      <c r="E332" s="1" t="str">
        <f>Spaces!E332</f>
        <v/>
      </c>
      <c r="F332" s="1" t="str">
        <f>Spaces!F332</f>
        <v/>
      </c>
      <c r="G332" s="1" t="str">
        <f>Spaces!G332</f>
        <v/>
      </c>
      <c r="H332" s="1" t="str">
        <f>Spaces!H332</f>
        <v/>
      </c>
      <c r="I332" s="1" t="str">
        <f>Spaces!I332</f>
        <v/>
      </c>
      <c r="J332" s="1" t="str">
        <f>Spaces!J332</f>
        <v/>
      </c>
      <c r="K332" s="1" t="str">
        <f>Spaces!K332</f>
        <v/>
      </c>
      <c r="L332" s="1" t="str">
        <f>Spaces!L332</f>
        <v/>
      </c>
      <c r="M332" s="1" t="str">
        <f>Spaces!M332</f>
        <v/>
      </c>
      <c r="N332" s="1" t="str">
        <f>Spaces!N332</f>
        <v/>
      </c>
      <c r="O332" s="1" t="str">
        <f>Spaces!O332</f>
        <v/>
      </c>
      <c r="P332" s="1" t="str">
        <f>Spaces!P332</f>
        <v/>
      </c>
      <c r="Q332" s="1" t="str">
        <f>Spaces!Q332</f>
        <v/>
      </c>
      <c r="R332" s="1" t="str">
        <f>Spaces!R332</f>
        <v/>
      </c>
      <c r="S332" s="1" t="str">
        <f>Spaces!S332</f>
        <v/>
      </c>
      <c r="T332" s="1" t="str">
        <f>Spaces!T332</f>
        <v/>
      </c>
      <c r="U332" s="1" t="str">
        <f>Spaces!U332</f>
        <v/>
      </c>
      <c r="V332" s="1" t="str">
        <f t="shared" si="1"/>
        <v/>
      </c>
      <c r="W332" s="5" t="str">
        <f t="shared" si="2"/>
        <v/>
      </c>
      <c r="X332" s="5" t="str">
        <f t="shared" si="3"/>
        <v/>
      </c>
      <c r="Y332" s="5" t="str">
        <f t="shared" si="4"/>
        <v/>
      </c>
      <c r="Z332" s="5" t="str">
        <f t="shared" si="5"/>
        <v/>
      </c>
    </row>
    <row r="333">
      <c r="A333" s="1" t="str">
        <f>Spaces!A333</f>
        <v/>
      </c>
      <c r="B333" s="1" t="str">
        <f>Spaces!B333</f>
        <v/>
      </c>
      <c r="C333" s="1" t="str">
        <f>Spaces!C333</f>
        <v/>
      </c>
      <c r="D333" s="1" t="str">
        <f>Spaces!D333</f>
        <v/>
      </c>
      <c r="E333" s="1" t="str">
        <f>Spaces!E333</f>
        <v/>
      </c>
      <c r="F333" s="1" t="str">
        <f>Spaces!F333</f>
        <v/>
      </c>
      <c r="G333" s="1" t="str">
        <f>Spaces!G333</f>
        <v/>
      </c>
      <c r="H333" s="1" t="str">
        <f>Spaces!H333</f>
        <v/>
      </c>
      <c r="I333" s="1" t="str">
        <f>Spaces!I333</f>
        <v/>
      </c>
      <c r="J333" s="1" t="str">
        <f>Spaces!J333</f>
        <v/>
      </c>
      <c r="K333" s="1" t="str">
        <f>Spaces!K333</f>
        <v/>
      </c>
      <c r="L333" s="1" t="str">
        <f>Spaces!L333</f>
        <v/>
      </c>
      <c r="M333" s="1" t="str">
        <f>Spaces!M333</f>
        <v/>
      </c>
      <c r="N333" s="1" t="str">
        <f>Spaces!N333</f>
        <v/>
      </c>
      <c r="O333" s="1" t="str">
        <f>Spaces!O333</f>
        <v/>
      </c>
      <c r="P333" s="1" t="str">
        <f>Spaces!P333</f>
        <v/>
      </c>
      <c r="Q333" s="1" t="str">
        <f>Spaces!Q333</f>
        <v/>
      </c>
      <c r="R333" s="1" t="str">
        <f>Spaces!R333</f>
        <v/>
      </c>
      <c r="S333" s="1" t="str">
        <f>Spaces!S333</f>
        <v/>
      </c>
      <c r="T333" s="1" t="str">
        <f>Spaces!T333</f>
        <v/>
      </c>
      <c r="U333" s="1" t="str">
        <f>Spaces!U333</f>
        <v/>
      </c>
      <c r="V333" s="1" t="str">
        <f t="shared" si="1"/>
        <v/>
      </c>
      <c r="W333" s="5" t="str">
        <f t="shared" si="2"/>
        <v/>
      </c>
      <c r="X333" s="5" t="str">
        <f t="shared" si="3"/>
        <v/>
      </c>
      <c r="Y333" s="5" t="str">
        <f t="shared" si="4"/>
        <v/>
      </c>
      <c r="Z333" s="5" t="str">
        <f t="shared" si="5"/>
        <v/>
      </c>
    </row>
    <row r="334">
      <c r="A334" s="1" t="str">
        <f>Spaces!A334</f>
        <v/>
      </c>
      <c r="B334" s="1" t="str">
        <f>Spaces!B334</f>
        <v/>
      </c>
      <c r="C334" s="1" t="str">
        <f>Spaces!C334</f>
        <v/>
      </c>
      <c r="D334" s="1" t="str">
        <f>Spaces!D334</f>
        <v/>
      </c>
      <c r="E334" s="1" t="str">
        <f>Spaces!E334</f>
        <v/>
      </c>
      <c r="F334" s="1" t="str">
        <f>Spaces!F334</f>
        <v/>
      </c>
      <c r="G334" s="1" t="str">
        <f>Spaces!G334</f>
        <v/>
      </c>
      <c r="H334" s="1" t="str">
        <f>Spaces!H334</f>
        <v/>
      </c>
      <c r="I334" s="1" t="str">
        <f>Spaces!I334</f>
        <v/>
      </c>
      <c r="J334" s="1" t="str">
        <f>Spaces!J334</f>
        <v/>
      </c>
      <c r="K334" s="1" t="str">
        <f>Spaces!K334</f>
        <v/>
      </c>
      <c r="L334" s="1" t="str">
        <f>Spaces!L334</f>
        <v/>
      </c>
      <c r="M334" s="1" t="str">
        <f>Spaces!M334</f>
        <v/>
      </c>
      <c r="N334" s="1" t="str">
        <f>Spaces!N334</f>
        <v/>
      </c>
      <c r="O334" s="1" t="str">
        <f>Spaces!O334</f>
        <v/>
      </c>
      <c r="P334" s="1" t="str">
        <f>Spaces!P334</f>
        <v/>
      </c>
      <c r="Q334" s="1" t="str">
        <f>Spaces!Q334</f>
        <v/>
      </c>
      <c r="R334" s="1" t="str">
        <f>Spaces!R334</f>
        <v/>
      </c>
      <c r="S334" s="1" t="str">
        <f>Spaces!S334</f>
        <v/>
      </c>
      <c r="T334" s="1" t="str">
        <f>Spaces!T334</f>
        <v/>
      </c>
      <c r="U334" s="1" t="str">
        <f>Spaces!U334</f>
        <v/>
      </c>
      <c r="V334" s="1" t="str">
        <f t="shared" si="1"/>
        <v/>
      </c>
      <c r="W334" s="5" t="str">
        <f t="shared" si="2"/>
        <v/>
      </c>
      <c r="X334" s="5" t="str">
        <f t="shared" si="3"/>
        <v/>
      </c>
      <c r="Y334" s="5" t="str">
        <f t="shared" si="4"/>
        <v/>
      </c>
      <c r="Z334" s="5" t="str">
        <f t="shared" si="5"/>
        <v/>
      </c>
    </row>
    <row r="335">
      <c r="A335" s="1" t="str">
        <f>Spaces!A335</f>
        <v/>
      </c>
      <c r="B335" s="1" t="str">
        <f>Spaces!B335</f>
        <v/>
      </c>
      <c r="C335" s="1" t="str">
        <f>Spaces!C335</f>
        <v/>
      </c>
      <c r="D335" s="1" t="str">
        <f>Spaces!D335</f>
        <v/>
      </c>
      <c r="E335" s="1" t="str">
        <f>Spaces!E335</f>
        <v/>
      </c>
      <c r="F335" s="1" t="str">
        <f>Spaces!F335</f>
        <v/>
      </c>
      <c r="G335" s="1" t="str">
        <f>Spaces!G335</f>
        <v/>
      </c>
      <c r="H335" s="1" t="str">
        <f>Spaces!H335</f>
        <v/>
      </c>
      <c r="I335" s="1" t="str">
        <f>Spaces!I335</f>
        <v/>
      </c>
      <c r="J335" s="1" t="str">
        <f>Spaces!J335</f>
        <v/>
      </c>
      <c r="K335" s="1" t="str">
        <f>Spaces!K335</f>
        <v/>
      </c>
      <c r="L335" s="1" t="str">
        <f>Spaces!L335</f>
        <v/>
      </c>
      <c r="M335" s="1" t="str">
        <f>Spaces!M335</f>
        <v/>
      </c>
      <c r="N335" s="1" t="str">
        <f>Spaces!N335</f>
        <v/>
      </c>
      <c r="O335" s="1" t="str">
        <f>Spaces!O335</f>
        <v/>
      </c>
      <c r="P335" s="1" t="str">
        <f>Spaces!P335</f>
        <v/>
      </c>
      <c r="Q335" s="1" t="str">
        <f>Spaces!Q335</f>
        <v/>
      </c>
      <c r="R335" s="1" t="str">
        <f>Spaces!R335</f>
        <v/>
      </c>
      <c r="S335" s="1" t="str">
        <f>Spaces!S335</f>
        <v/>
      </c>
      <c r="T335" s="1" t="str">
        <f>Spaces!T335</f>
        <v/>
      </c>
      <c r="U335" s="1" t="str">
        <f>Spaces!U335</f>
        <v/>
      </c>
      <c r="V335" s="1" t="str">
        <f t="shared" si="1"/>
        <v/>
      </c>
      <c r="W335" s="5" t="str">
        <f t="shared" si="2"/>
        <v/>
      </c>
      <c r="X335" s="5" t="str">
        <f t="shared" si="3"/>
        <v/>
      </c>
      <c r="Y335" s="5" t="str">
        <f t="shared" si="4"/>
        <v/>
      </c>
      <c r="Z335" s="5" t="str">
        <f t="shared" si="5"/>
        <v/>
      </c>
    </row>
    <row r="336">
      <c r="A336" s="1" t="str">
        <f>Spaces!A336</f>
        <v/>
      </c>
      <c r="B336" s="1" t="str">
        <f>Spaces!B336</f>
        <v/>
      </c>
      <c r="C336" s="1" t="str">
        <f>Spaces!C336</f>
        <v/>
      </c>
      <c r="D336" s="1" t="str">
        <f>Spaces!D336</f>
        <v/>
      </c>
      <c r="E336" s="1" t="str">
        <f>Spaces!E336</f>
        <v/>
      </c>
      <c r="F336" s="1" t="str">
        <f>Spaces!F336</f>
        <v/>
      </c>
      <c r="G336" s="1" t="str">
        <f>Spaces!G336</f>
        <v/>
      </c>
      <c r="H336" s="1" t="str">
        <f>Spaces!H336</f>
        <v/>
      </c>
      <c r="I336" s="1" t="str">
        <f>Spaces!I336</f>
        <v/>
      </c>
      <c r="J336" s="1" t="str">
        <f>Spaces!J336</f>
        <v/>
      </c>
      <c r="K336" s="1" t="str">
        <f>Spaces!K336</f>
        <v/>
      </c>
      <c r="L336" s="1" t="str">
        <f>Spaces!L336</f>
        <v/>
      </c>
      <c r="M336" s="1" t="str">
        <f>Spaces!M336</f>
        <v/>
      </c>
      <c r="N336" s="1" t="str">
        <f>Spaces!N336</f>
        <v/>
      </c>
      <c r="O336" s="1" t="str">
        <f>Spaces!O336</f>
        <v/>
      </c>
      <c r="P336" s="1" t="str">
        <f>Spaces!P336</f>
        <v/>
      </c>
      <c r="Q336" s="1" t="str">
        <f>Spaces!Q336</f>
        <v/>
      </c>
      <c r="R336" s="1" t="str">
        <f>Spaces!R336</f>
        <v/>
      </c>
      <c r="S336" s="1" t="str">
        <f>Spaces!S336</f>
        <v/>
      </c>
      <c r="T336" s="1" t="str">
        <f>Spaces!T336</f>
        <v/>
      </c>
      <c r="U336" s="1" t="str">
        <f>Spaces!U336</f>
        <v/>
      </c>
      <c r="V336" s="1" t="str">
        <f t="shared" si="1"/>
        <v/>
      </c>
      <c r="W336" s="5" t="str">
        <f t="shared" si="2"/>
        <v/>
      </c>
      <c r="X336" s="5" t="str">
        <f t="shared" si="3"/>
        <v/>
      </c>
      <c r="Y336" s="5" t="str">
        <f t="shared" si="4"/>
        <v/>
      </c>
      <c r="Z336" s="5" t="str">
        <f t="shared" si="5"/>
        <v/>
      </c>
    </row>
    <row r="337">
      <c r="A337" s="1" t="str">
        <f>Spaces!A337</f>
        <v/>
      </c>
      <c r="B337" s="1" t="str">
        <f>Spaces!B337</f>
        <v/>
      </c>
      <c r="C337" s="1" t="str">
        <f>Spaces!C337</f>
        <v/>
      </c>
      <c r="D337" s="1" t="str">
        <f>Spaces!D337</f>
        <v/>
      </c>
      <c r="E337" s="1" t="str">
        <f>Spaces!E337</f>
        <v/>
      </c>
      <c r="F337" s="1" t="str">
        <f>Spaces!F337</f>
        <v/>
      </c>
      <c r="G337" s="1" t="str">
        <f>Spaces!G337</f>
        <v/>
      </c>
      <c r="H337" s="1" t="str">
        <f>Spaces!H337</f>
        <v/>
      </c>
      <c r="I337" s="1" t="str">
        <f>Spaces!I337</f>
        <v/>
      </c>
      <c r="J337" s="1" t="str">
        <f>Spaces!J337</f>
        <v/>
      </c>
      <c r="K337" s="1" t="str">
        <f>Spaces!K337</f>
        <v/>
      </c>
      <c r="L337" s="1" t="str">
        <f>Spaces!L337</f>
        <v/>
      </c>
      <c r="M337" s="1" t="str">
        <f>Spaces!M337</f>
        <v/>
      </c>
      <c r="N337" s="1" t="str">
        <f>Spaces!N337</f>
        <v/>
      </c>
      <c r="O337" s="1" t="str">
        <f>Spaces!O337</f>
        <v/>
      </c>
      <c r="P337" s="1" t="str">
        <f>Spaces!P337</f>
        <v/>
      </c>
      <c r="Q337" s="1" t="str">
        <f>Spaces!Q337</f>
        <v/>
      </c>
      <c r="R337" s="1" t="str">
        <f>Spaces!R337</f>
        <v/>
      </c>
      <c r="S337" s="1" t="str">
        <f>Spaces!S337</f>
        <v/>
      </c>
      <c r="T337" s="1" t="str">
        <f>Spaces!T337</f>
        <v/>
      </c>
      <c r="U337" s="1" t="str">
        <f>Spaces!U337</f>
        <v/>
      </c>
      <c r="V337" s="1" t="str">
        <f t="shared" si="1"/>
        <v/>
      </c>
      <c r="W337" s="5" t="str">
        <f t="shared" si="2"/>
        <v/>
      </c>
      <c r="X337" s="5" t="str">
        <f t="shared" si="3"/>
        <v/>
      </c>
      <c r="Y337" s="5" t="str">
        <f t="shared" si="4"/>
        <v/>
      </c>
      <c r="Z337" s="5" t="str">
        <f t="shared" si="5"/>
        <v/>
      </c>
    </row>
    <row r="338">
      <c r="A338" s="1" t="str">
        <f>Spaces!A338</f>
        <v/>
      </c>
      <c r="B338" s="1" t="str">
        <f>Spaces!B338</f>
        <v/>
      </c>
      <c r="C338" s="1" t="str">
        <f>Spaces!C338</f>
        <v/>
      </c>
      <c r="D338" s="1" t="str">
        <f>Spaces!D338</f>
        <v/>
      </c>
      <c r="E338" s="1" t="str">
        <f>Spaces!E338</f>
        <v/>
      </c>
      <c r="F338" s="1" t="str">
        <f>Spaces!F338</f>
        <v/>
      </c>
      <c r="G338" s="1" t="str">
        <f>Spaces!G338</f>
        <v/>
      </c>
      <c r="H338" s="1" t="str">
        <f>Spaces!H338</f>
        <v/>
      </c>
      <c r="I338" s="1" t="str">
        <f>Spaces!I338</f>
        <v/>
      </c>
      <c r="J338" s="1" t="str">
        <f>Spaces!J338</f>
        <v/>
      </c>
      <c r="K338" s="1" t="str">
        <f>Spaces!K338</f>
        <v/>
      </c>
      <c r="L338" s="1" t="str">
        <f>Spaces!L338</f>
        <v/>
      </c>
      <c r="M338" s="1" t="str">
        <f>Spaces!M338</f>
        <v/>
      </c>
      <c r="N338" s="1" t="str">
        <f>Spaces!N338</f>
        <v/>
      </c>
      <c r="O338" s="1" t="str">
        <f>Spaces!O338</f>
        <v/>
      </c>
      <c r="P338" s="1" t="str">
        <f>Spaces!P338</f>
        <v/>
      </c>
      <c r="Q338" s="1" t="str">
        <f>Spaces!Q338</f>
        <v/>
      </c>
      <c r="R338" s="1" t="str">
        <f>Spaces!R338</f>
        <v/>
      </c>
      <c r="S338" s="1" t="str">
        <f>Spaces!S338</f>
        <v/>
      </c>
      <c r="T338" s="1" t="str">
        <f>Spaces!T338</f>
        <v/>
      </c>
      <c r="U338" s="1" t="str">
        <f>Spaces!U338</f>
        <v/>
      </c>
      <c r="V338" s="1" t="str">
        <f t="shared" si="1"/>
        <v/>
      </c>
      <c r="W338" s="5" t="str">
        <f t="shared" si="2"/>
        <v/>
      </c>
      <c r="X338" s="5" t="str">
        <f t="shared" si="3"/>
        <v/>
      </c>
      <c r="Y338" s="5" t="str">
        <f t="shared" si="4"/>
        <v/>
      </c>
      <c r="Z338" s="5" t="str">
        <f t="shared" si="5"/>
        <v/>
      </c>
    </row>
    <row r="339">
      <c r="A339" s="1" t="str">
        <f>Spaces!A339</f>
        <v/>
      </c>
      <c r="B339" s="1" t="str">
        <f>Spaces!B339</f>
        <v/>
      </c>
      <c r="C339" s="1" t="str">
        <f>Spaces!C339</f>
        <v/>
      </c>
      <c r="D339" s="1" t="str">
        <f>Spaces!D339</f>
        <v/>
      </c>
      <c r="E339" s="1" t="str">
        <f>Spaces!E339</f>
        <v/>
      </c>
      <c r="F339" s="1" t="str">
        <f>Spaces!F339</f>
        <v/>
      </c>
      <c r="G339" s="1" t="str">
        <f>Spaces!G339</f>
        <v/>
      </c>
      <c r="H339" s="1" t="str">
        <f>Spaces!H339</f>
        <v/>
      </c>
      <c r="I339" s="1" t="str">
        <f>Spaces!I339</f>
        <v/>
      </c>
      <c r="J339" s="1" t="str">
        <f>Spaces!J339</f>
        <v/>
      </c>
      <c r="K339" s="1" t="str">
        <f>Spaces!K339</f>
        <v/>
      </c>
      <c r="L339" s="1" t="str">
        <f>Spaces!L339</f>
        <v/>
      </c>
      <c r="M339" s="1" t="str">
        <f>Spaces!M339</f>
        <v/>
      </c>
      <c r="N339" s="1" t="str">
        <f>Spaces!N339</f>
        <v/>
      </c>
      <c r="O339" s="1" t="str">
        <f>Spaces!O339</f>
        <v/>
      </c>
      <c r="P339" s="1" t="str">
        <f>Spaces!P339</f>
        <v/>
      </c>
      <c r="Q339" s="1" t="str">
        <f>Spaces!Q339</f>
        <v/>
      </c>
      <c r="R339" s="1" t="str">
        <f>Spaces!R339</f>
        <v/>
      </c>
      <c r="S339" s="1" t="str">
        <f>Spaces!S339</f>
        <v/>
      </c>
      <c r="T339" s="1" t="str">
        <f>Spaces!T339</f>
        <v/>
      </c>
      <c r="U339" s="1" t="str">
        <f>Spaces!U339</f>
        <v/>
      </c>
      <c r="V339" s="1" t="str">
        <f t="shared" si="1"/>
        <v/>
      </c>
      <c r="W339" s="5" t="str">
        <f t="shared" si="2"/>
        <v/>
      </c>
      <c r="X339" s="5" t="str">
        <f t="shared" si="3"/>
        <v/>
      </c>
      <c r="Y339" s="5" t="str">
        <f t="shared" si="4"/>
        <v/>
      </c>
      <c r="Z339" s="5" t="str">
        <f t="shared" si="5"/>
        <v/>
      </c>
    </row>
    <row r="340">
      <c r="A340" s="1" t="str">
        <f>Spaces!A340</f>
        <v/>
      </c>
      <c r="B340" s="1" t="str">
        <f>Spaces!B340</f>
        <v/>
      </c>
      <c r="C340" s="1" t="str">
        <f>Spaces!C340</f>
        <v/>
      </c>
      <c r="D340" s="1" t="str">
        <f>Spaces!D340</f>
        <v/>
      </c>
      <c r="E340" s="1" t="str">
        <f>Spaces!E340</f>
        <v/>
      </c>
      <c r="F340" s="1" t="str">
        <f>Spaces!F340</f>
        <v/>
      </c>
      <c r="G340" s="1" t="str">
        <f>Spaces!G340</f>
        <v/>
      </c>
      <c r="H340" s="1" t="str">
        <f>Spaces!H340</f>
        <v/>
      </c>
      <c r="I340" s="1" t="str">
        <f>Spaces!I340</f>
        <v/>
      </c>
      <c r="J340" s="1" t="str">
        <f>Spaces!J340</f>
        <v/>
      </c>
      <c r="K340" s="1" t="str">
        <f>Spaces!K340</f>
        <v/>
      </c>
      <c r="L340" s="1" t="str">
        <f>Spaces!L340</f>
        <v/>
      </c>
      <c r="M340" s="1" t="str">
        <f>Spaces!M340</f>
        <v/>
      </c>
      <c r="N340" s="1" t="str">
        <f>Spaces!N340</f>
        <v/>
      </c>
      <c r="O340" s="1" t="str">
        <f>Spaces!O340</f>
        <v/>
      </c>
      <c r="P340" s="1" t="str">
        <f>Spaces!P340</f>
        <v/>
      </c>
      <c r="Q340" s="1" t="str">
        <f>Spaces!Q340</f>
        <v/>
      </c>
      <c r="R340" s="1" t="str">
        <f>Spaces!R340</f>
        <v/>
      </c>
      <c r="S340" s="1" t="str">
        <f>Spaces!S340</f>
        <v/>
      </c>
      <c r="T340" s="1" t="str">
        <f>Spaces!T340</f>
        <v/>
      </c>
      <c r="U340" s="1" t="str">
        <f>Spaces!U340</f>
        <v/>
      </c>
      <c r="V340" s="1" t="str">
        <f t="shared" si="1"/>
        <v/>
      </c>
      <c r="W340" s="5" t="str">
        <f t="shared" si="2"/>
        <v/>
      </c>
      <c r="X340" s="5" t="str">
        <f t="shared" si="3"/>
        <v/>
      </c>
      <c r="Y340" s="5" t="str">
        <f t="shared" si="4"/>
        <v/>
      </c>
      <c r="Z340" s="5" t="str">
        <f t="shared" si="5"/>
        <v/>
      </c>
    </row>
    <row r="341">
      <c r="A341" s="1" t="str">
        <f>Spaces!A341</f>
        <v/>
      </c>
      <c r="B341" s="1" t="str">
        <f>Spaces!B341</f>
        <v/>
      </c>
      <c r="C341" s="1" t="str">
        <f>Spaces!C341</f>
        <v/>
      </c>
      <c r="D341" s="1" t="str">
        <f>Spaces!D341</f>
        <v/>
      </c>
      <c r="E341" s="1" t="str">
        <f>Spaces!E341</f>
        <v/>
      </c>
      <c r="F341" s="1" t="str">
        <f>Spaces!F341</f>
        <v/>
      </c>
      <c r="G341" s="1" t="str">
        <f>Spaces!G341</f>
        <v/>
      </c>
      <c r="H341" s="1" t="str">
        <f>Spaces!H341</f>
        <v/>
      </c>
      <c r="I341" s="1" t="str">
        <f>Spaces!I341</f>
        <v/>
      </c>
      <c r="J341" s="1" t="str">
        <f>Spaces!J341</f>
        <v/>
      </c>
      <c r="K341" s="1" t="str">
        <f>Spaces!K341</f>
        <v/>
      </c>
      <c r="L341" s="1" t="str">
        <f>Spaces!L341</f>
        <v/>
      </c>
      <c r="M341" s="1" t="str">
        <f>Spaces!M341</f>
        <v/>
      </c>
      <c r="N341" s="1" t="str">
        <f>Spaces!N341</f>
        <v/>
      </c>
      <c r="O341" s="1" t="str">
        <f>Spaces!O341</f>
        <v/>
      </c>
      <c r="P341" s="1" t="str">
        <f>Spaces!P341</f>
        <v/>
      </c>
      <c r="Q341" s="1" t="str">
        <f>Spaces!Q341</f>
        <v/>
      </c>
      <c r="R341" s="1" t="str">
        <f>Spaces!R341</f>
        <v/>
      </c>
      <c r="S341" s="1" t="str">
        <f>Spaces!S341</f>
        <v/>
      </c>
      <c r="T341" s="1" t="str">
        <f>Spaces!T341</f>
        <v/>
      </c>
      <c r="U341" s="1" t="str">
        <f>Spaces!U341</f>
        <v/>
      </c>
      <c r="V341" s="1" t="str">
        <f t="shared" si="1"/>
        <v/>
      </c>
      <c r="W341" s="5" t="str">
        <f t="shared" si="2"/>
        <v/>
      </c>
      <c r="X341" s="5" t="str">
        <f t="shared" si="3"/>
        <v/>
      </c>
      <c r="Y341" s="5" t="str">
        <f t="shared" si="4"/>
        <v/>
      </c>
      <c r="Z341" s="5" t="str">
        <f t="shared" si="5"/>
        <v/>
      </c>
    </row>
    <row r="342">
      <c r="A342" s="1" t="str">
        <f>Spaces!A342</f>
        <v/>
      </c>
      <c r="B342" s="1" t="str">
        <f>Spaces!B342</f>
        <v/>
      </c>
      <c r="C342" s="1" t="str">
        <f>Spaces!C342</f>
        <v/>
      </c>
      <c r="D342" s="1" t="str">
        <f>Spaces!D342</f>
        <v/>
      </c>
      <c r="E342" s="1" t="str">
        <f>Spaces!E342</f>
        <v/>
      </c>
      <c r="F342" s="1" t="str">
        <f>Spaces!F342</f>
        <v/>
      </c>
      <c r="G342" s="1" t="str">
        <f>Spaces!G342</f>
        <v/>
      </c>
      <c r="H342" s="1" t="str">
        <f>Spaces!H342</f>
        <v/>
      </c>
      <c r="I342" s="1" t="str">
        <f>Spaces!I342</f>
        <v/>
      </c>
      <c r="J342" s="1" t="str">
        <f>Spaces!J342</f>
        <v/>
      </c>
      <c r="K342" s="1" t="str">
        <f>Spaces!K342</f>
        <v/>
      </c>
      <c r="L342" s="1" t="str">
        <f>Spaces!L342</f>
        <v/>
      </c>
      <c r="M342" s="1" t="str">
        <f>Spaces!M342</f>
        <v/>
      </c>
      <c r="N342" s="1" t="str">
        <f>Spaces!N342</f>
        <v/>
      </c>
      <c r="O342" s="1" t="str">
        <f>Spaces!O342</f>
        <v/>
      </c>
      <c r="P342" s="1" t="str">
        <f>Spaces!P342</f>
        <v/>
      </c>
      <c r="Q342" s="1" t="str">
        <f>Spaces!Q342</f>
        <v/>
      </c>
      <c r="R342" s="1" t="str">
        <f>Spaces!R342</f>
        <v/>
      </c>
      <c r="S342" s="1" t="str">
        <f>Spaces!S342</f>
        <v/>
      </c>
      <c r="T342" s="1" t="str">
        <f>Spaces!T342</f>
        <v/>
      </c>
      <c r="U342" s="1" t="str">
        <f>Spaces!U342</f>
        <v/>
      </c>
      <c r="V342" s="1" t="str">
        <f t="shared" si="1"/>
        <v/>
      </c>
      <c r="W342" s="5" t="str">
        <f t="shared" si="2"/>
        <v/>
      </c>
      <c r="X342" s="5" t="str">
        <f t="shared" si="3"/>
        <v/>
      </c>
      <c r="Y342" s="5" t="str">
        <f t="shared" si="4"/>
        <v/>
      </c>
      <c r="Z342" s="5" t="str">
        <f t="shared" si="5"/>
        <v/>
      </c>
    </row>
    <row r="343">
      <c r="A343" s="1" t="str">
        <f>Spaces!A343</f>
        <v/>
      </c>
      <c r="B343" s="1" t="str">
        <f>Spaces!B343</f>
        <v/>
      </c>
      <c r="C343" s="1" t="str">
        <f>Spaces!C343</f>
        <v/>
      </c>
      <c r="D343" s="1" t="str">
        <f>Spaces!D343</f>
        <v/>
      </c>
      <c r="E343" s="1" t="str">
        <f>Spaces!E343</f>
        <v/>
      </c>
      <c r="F343" s="1" t="str">
        <f>Spaces!F343</f>
        <v/>
      </c>
      <c r="G343" s="1" t="str">
        <f>Spaces!G343</f>
        <v/>
      </c>
      <c r="H343" s="1" t="str">
        <f>Spaces!H343</f>
        <v/>
      </c>
      <c r="I343" s="1" t="str">
        <f>Spaces!I343</f>
        <v/>
      </c>
      <c r="J343" s="1" t="str">
        <f>Spaces!J343</f>
        <v/>
      </c>
      <c r="K343" s="1" t="str">
        <f>Spaces!K343</f>
        <v/>
      </c>
      <c r="L343" s="1" t="str">
        <f>Spaces!L343</f>
        <v/>
      </c>
      <c r="M343" s="1" t="str">
        <f>Spaces!M343</f>
        <v/>
      </c>
      <c r="N343" s="1" t="str">
        <f>Spaces!N343</f>
        <v/>
      </c>
      <c r="O343" s="1" t="str">
        <f>Spaces!O343</f>
        <v/>
      </c>
      <c r="P343" s="1" t="str">
        <f>Spaces!P343</f>
        <v/>
      </c>
      <c r="Q343" s="1" t="str">
        <f>Spaces!Q343</f>
        <v/>
      </c>
      <c r="R343" s="1" t="str">
        <f>Spaces!R343</f>
        <v/>
      </c>
      <c r="S343" s="1" t="str">
        <f>Spaces!S343</f>
        <v/>
      </c>
      <c r="T343" s="1" t="str">
        <f>Spaces!T343</f>
        <v/>
      </c>
      <c r="U343" s="1" t="str">
        <f>Spaces!U343</f>
        <v/>
      </c>
      <c r="V343" s="1" t="str">
        <f t="shared" si="1"/>
        <v/>
      </c>
      <c r="W343" s="5" t="str">
        <f t="shared" si="2"/>
        <v/>
      </c>
      <c r="X343" s="5" t="str">
        <f t="shared" si="3"/>
        <v/>
      </c>
      <c r="Y343" s="5" t="str">
        <f t="shared" si="4"/>
        <v/>
      </c>
      <c r="Z343" s="5" t="str">
        <f t="shared" si="5"/>
        <v/>
      </c>
    </row>
    <row r="344">
      <c r="A344" s="1" t="str">
        <f>Spaces!A344</f>
        <v/>
      </c>
      <c r="B344" s="1" t="str">
        <f>Spaces!B344</f>
        <v/>
      </c>
      <c r="C344" s="1" t="str">
        <f>Spaces!C344</f>
        <v/>
      </c>
      <c r="D344" s="1" t="str">
        <f>Spaces!D344</f>
        <v/>
      </c>
      <c r="E344" s="1" t="str">
        <f>Spaces!E344</f>
        <v/>
      </c>
      <c r="F344" s="1" t="str">
        <f>Spaces!F344</f>
        <v/>
      </c>
      <c r="G344" s="1" t="str">
        <f>Spaces!G344</f>
        <v/>
      </c>
      <c r="H344" s="1" t="str">
        <f>Spaces!H344</f>
        <v/>
      </c>
      <c r="I344" s="1" t="str">
        <f>Spaces!I344</f>
        <v/>
      </c>
      <c r="J344" s="1" t="str">
        <f>Spaces!J344</f>
        <v/>
      </c>
      <c r="K344" s="1" t="str">
        <f>Spaces!K344</f>
        <v/>
      </c>
      <c r="L344" s="1" t="str">
        <f>Spaces!L344</f>
        <v/>
      </c>
      <c r="M344" s="1" t="str">
        <f>Spaces!M344</f>
        <v/>
      </c>
      <c r="N344" s="1" t="str">
        <f>Spaces!N344</f>
        <v/>
      </c>
      <c r="O344" s="1" t="str">
        <f>Spaces!O344</f>
        <v/>
      </c>
      <c r="P344" s="1" t="str">
        <f>Spaces!P344</f>
        <v/>
      </c>
      <c r="Q344" s="1" t="str">
        <f>Spaces!Q344</f>
        <v/>
      </c>
      <c r="R344" s="1" t="str">
        <f>Spaces!R344</f>
        <v/>
      </c>
      <c r="S344" s="1" t="str">
        <f>Spaces!S344</f>
        <v/>
      </c>
      <c r="T344" s="1" t="str">
        <f>Spaces!T344</f>
        <v/>
      </c>
      <c r="U344" s="1" t="str">
        <f>Spaces!U344</f>
        <v/>
      </c>
      <c r="V344" s="1" t="str">
        <f t="shared" si="1"/>
        <v/>
      </c>
      <c r="W344" s="5" t="str">
        <f t="shared" si="2"/>
        <v/>
      </c>
      <c r="X344" s="5" t="str">
        <f t="shared" si="3"/>
        <v/>
      </c>
      <c r="Y344" s="5" t="str">
        <f t="shared" si="4"/>
        <v/>
      </c>
      <c r="Z344" s="5" t="str">
        <f t="shared" si="5"/>
        <v/>
      </c>
    </row>
    <row r="345">
      <c r="A345" s="1" t="str">
        <f>Spaces!A345</f>
        <v/>
      </c>
      <c r="B345" s="1" t="str">
        <f>Spaces!B345</f>
        <v/>
      </c>
      <c r="C345" s="1" t="str">
        <f>Spaces!C345</f>
        <v/>
      </c>
      <c r="D345" s="1" t="str">
        <f>Spaces!D345</f>
        <v/>
      </c>
      <c r="E345" s="1" t="str">
        <f>Spaces!E345</f>
        <v/>
      </c>
      <c r="F345" s="1" t="str">
        <f>Spaces!F345</f>
        <v/>
      </c>
      <c r="G345" s="1" t="str">
        <f>Spaces!G345</f>
        <v/>
      </c>
      <c r="H345" s="1" t="str">
        <f>Spaces!H345</f>
        <v/>
      </c>
      <c r="I345" s="1" t="str">
        <f>Spaces!I345</f>
        <v/>
      </c>
      <c r="J345" s="1" t="str">
        <f>Spaces!J345</f>
        <v/>
      </c>
      <c r="K345" s="1" t="str">
        <f>Spaces!K345</f>
        <v/>
      </c>
      <c r="L345" s="1" t="str">
        <f>Spaces!L345</f>
        <v/>
      </c>
      <c r="M345" s="1" t="str">
        <f>Spaces!M345</f>
        <v/>
      </c>
      <c r="N345" s="1" t="str">
        <f>Spaces!N345</f>
        <v/>
      </c>
      <c r="O345" s="1" t="str">
        <f>Spaces!O345</f>
        <v/>
      </c>
      <c r="P345" s="1" t="str">
        <f>Spaces!P345</f>
        <v/>
      </c>
      <c r="Q345" s="1" t="str">
        <f>Spaces!Q345</f>
        <v/>
      </c>
      <c r="R345" s="1" t="str">
        <f>Spaces!R345</f>
        <v/>
      </c>
      <c r="S345" s="1" t="str">
        <f>Spaces!S345</f>
        <v/>
      </c>
      <c r="T345" s="1" t="str">
        <f>Spaces!T345</f>
        <v/>
      </c>
      <c r="U345" s="1" t="str">
        <f>Spaces!U345</f>
        <v/>
      </c>
      <c r="V345" s="1" t="str">
        <f t="shared" si="1"/>
        <v/>
      </c>
      <c r="W345" s="5" t="str">
        <f t="shared" si="2"/>
        <v/>
      </c>
      <c r="X345" s="5" t="str">
        <f t="shared" si="3"/>
        <v/>
      </c>
      <c r="Y345" s="5" t="str">
        <f t="shared" si="4"/>
        <v/>
      </c>
      <c r="Z345" s="5" t="str">
        <f t="shared" si="5"/>
        <v/>
      </c>
    </row>
    <row r="346">
      <c r="A346" s="1" t="str">
        <f>Spaces!A346</f>
        <v/>
      </c>
      <c r="B346" s="1" t="str">
        <f>Spaces!B346</f>
        <v/>
      </c>
      <c r="C346" s="1" t="str">
        <f>Spaces!C346</f>
        <v/>
      </c>
      <c r="D346" s="1" t="str">
        <f>Spaces!D346</f>
        <v/>
      </c>
      <c r="E346" s="1" t="str">
        <f>Spaces!E346</f>
        <v/>
      </c>
      <c r="F346" s="1" t="str">
        <f>Spaces!F346</f>
        <v/>
      </c>
      <c r="G346" s="1" t="str">
        <f>Spaces!G346</f>
        <v/>
      </c>
      <c r="H346" s="1" t="str">
        <f>Spaces!H346</f>
        <v/>
      </c>
      <c r="I346" s="1" t="str">
        <f>Spaces!I346</f>
        <v/>
      </c>
      <c r="J346" s="1" t="str">
        <f>Spaces!J346</f>
        <v/>
      </c>
      <c r="K346" s="1" t="str">
        <f>Spaces!K346</f>
        <v/>
      </c>
      <c r="L346" s="1" t="str">
        <f>Spaces!L346</f>
        <v/>
      </c>
      <c r="M346" s="1" t="str">
        <f>Spaces!M346</f>
        <v/>
      </c>
      <c r="N346" s="1" t="str">
        <f>Spaces!N346</f>
        <v/>
      </c>
      <c r="O346" s="1" t="str">
        <f>Spaces!O346</f>
        <v/>
      </c>
      <c r="P346" s="1" t="str">
        <f>Spaces!P346</f>
        <v/>
      </c>
      <c r="Q346" s="1" t="str">
        <f>Spaces!Q346</f>
        <v/>
      </c>
      <c r="R346" s="1" t="str">
        <f>Spaces!R346</f>
        <v/>
      </c>
      <c r="S346" s="1" t="str">
        <f>Spaces!S346</f>
        <v/>
      </c>
      <c r="T346" s="1" t="str">
        <f>Spaces!T346</f>
        <v/>
      </c>
      <c r="U346" s="1" t="str">
        <f>Spaces!U346</f>
        <v/>
      </c>
      <c r="V346" s="1" t="str">
        <f t="shared" si="1"/>
        <v/>
      </c>
      <c r="W346" s="5" t="str">
        <f t="shared" si="2"/>
        <v/>
      </c>
      <c r="X346" s="5" t="str">
        <f t="shared" si="3"/>
        <v/>
      </c>
      <c r="Y346" s="5" t="str">
        <f t="shared" si="4"/>
        <v/>
      </c>
      <c r="Z346" s="5" t="str">
        <f t="shared" si="5"/>
        <v/>
      </c>
    </row>
    <row r="347">
      <c r="A347" s="1" t="str">
        <f>Spaces!A347</f>
        <v/>
      </c>
      <c r="B347" s="1" t="str">
        <f>Spaces!B347</f>
        <v/>
      </c>
      <c r="C347" s="1" t="str">
        <f>Spaces!C347</f>
        <v/>
      </c>
      <c r="D347" s="1" t="str">
        <f>Spaces!D347</f>
        <v/>
      </c>
      <c r="E347" s="1" t="str">
        <f>Spaces!E347</f>
        <v/>
      </c>
      <c r="F347" s="1" t="str">
        <f>Spaces!F347</f>
        <v/>
      </c>
      <c r="G347" s="1" t="str">
        <f>Spaces!G347</f>
        <v/>
      </c>
      <c r="H347" s="1" t="str">
        <f>Spaces!H347</f>
        <v/>
      </c>
      <c r="I347" s="1" t="str">
        <f>Spaces!I347</f>
        <v/>
      </c>
      <c r="J347" s="1" t="str">
        <f>Spaces!J347</f>
        <v/>
      </c>
      <c r="K347" s="1" t="str">
        <f>Spaces!K347</f>
        <v/>
      </c>
      <c r="L347" s="1" t="str">
        <f>Spaces!L347</f>
        <v/>
      </c>
      <c r="M347" s="1" t="str">
        <f>Spaces!M347</f>
        <v/>
      </c>
      <c r="N347" s="1" t="str">
        <f>Spaces!N347</f>
        <v/>
      </c>
      <c r="O347" s="1" t="str">
        <f>Spaces!O347</f>
        <v/>
      </c>
      <c r="P347" s="1" t="str">
        <f>Spaces!P347</f>
        <v/>
      </c>
      <c r="Q347" s="1" t="str">
        <f>Spaces!Q347</f>
        <v/>
      </c>
      <c r="R347" s="1" t="str">
        <f>Spaces!R347</f>
        <v/>
      </c>
      <c r="S347" s="1" t="str">
        <f>Spaces!S347</f>
        <v/>
      </c>
      <c r="T347" s="1" t="str">
        <f>Spaces!T347</f>
        <v/>
      </c>
      <c r="U347" s="1" t="str">
        <f>Spaces!U347</f>
        <v/>
      </c>
      <c r="V347" s="1" t="str">
        <f t="shared" si="1"/>
        <v/>
      </c>
      <c r="W347" s="5" t="str">
        <f t="shared" si="2"/>
        <v/>
      </c>
      <c r="X347" s="5" t="str">
        <f t="shared" si="3"/>
        <v/>
      </c>
      <c r="Y347" s="5" t="str">
        <f t="shared" si="4"/>
        <v/>
      </c>
      <c r="Z347" s="5" t="str">
        <f t="shared" si="5"/>
        <v/>
      </c>
    </row>
    <row r="348">
      <c r="A348" s="1" t="str">
        <f>Spaces!A348</f>
        <v/>
      </c>
      <c r="B348" s="1" t="str">
        <f>Spaces!B348</f>
        <v/>
      </c>
      <c r="C348" s="1" t="str">
        <f>Spaces!C348</f>
        <v/>
      </c>
      <c r="D348" s="1" t="str">
        <f>Spaces!D348</f>
        <v/>
      </c>
      <c r="E348" s="1" t="str">
        <f>Spaces!E348</f>
        <v/>
      </c>
      <c r="F348" s="1" t="str">
        <f>Spaces!F348</f>
        <v/>
      </c>
      <c r="G348" s="1" t="str">
        <f>Spaces!G348</f>
        <v/>
      </c>
      <c r="H348" s="1" t="str">
        <f>Spaces!H348</f>
        <v/>
      </c>
      <c r="I348" s="1" t="str">
        <f>Spaces!I348</f>
        <v/>
      </c>
      <c r="J348" s="1" t="str">
        <f>Spaces!J348</f>
        <v/>
      </c>
      <c r="K348" s="1" t="str">
        <f>Spaces!K348</f>
        <v/>
      </c>
      <c r="L348" s="1" t="str">
        <f>Spaces!L348</f>
        <v/>
      </c>
      <c r="M348" s="1" t="str">
        <f>Spaces!M348</f>
        <v/>
      </c>
      <c r="N348" s="1" t="str">
        <f>Spaces!N348</f>
        <v/>
      </c>
      <c r="O348" s="1" t="str">
        <f>Spaces!O348</f>
        <v/>
      </c>
      <c r="P348" s="1" t="str">
        <f>Spaces!P348</f>
        <v/>
      </c>
      <c r="Q348" s="1" t="str">
        <f>Spaces!Q348</f>
        <v/>
      </c>
      <c r="R348" s="1" t="str">
        <f>Spaces!R348</f>
        <v/>
      </c>
      <c r="S348" s="1" t="str">
        <f>Spaces!S348</f>
        <v/>
      </c>
      <c r="T348" s="1" t="str">
        <f>Spaces!T348</f>
        <v/>
      </c>
      <c r="U348" s="1" t="str">
        <f>Spaces!U348</f>
        <v/>
      </c>
      <c r="V348" s="1" t="str">
        <f t="shared" si="1"/>
        <v/>
      </c>
      <c r="W348" s="5" t="str">
        <f t="shared" si="2"/>
        <v/>
      </c>
      <c r="X348" s="5" t="str">
        <f t="shared" si="3"/>
        <v/>
      </c>
      <c r="Y348" s="5" t="str">
        <f t="shared" si="4"/>
        <v/>
      </c>
      <c r="Z348" s="5" t="str">
        <f t="shared" si="5"/>
        <v/>
      </c>
    </row>
    <row r="349">
      <c r="A349" s="1" t="str">
        <f>Spaces!A349</f>
        <v/>
      </c>
      <c r="B349" s="1" t="str">
        <f>Spaces!B349</f>
        <v/>
      </c>
      <c r="C349" s="1" t="str">
        <f>Spaces!C349</f>
        <v/>
      </c>
      <c r="D349" s="1" t="str">
        <f>Spaces!D349</f>
        <v/>
      </c>
      <c r="E349" s="1" t="str">
        <f>Spaces!E349</f>
        <v/>
      </c>
      <c r="F349" s="1" t="str">
        <f>Spaces!F349</f>
        <v/>
      </c>
      <c r="G349" s="1" t="str">
        <f>Spaces!G349</f>
        <v/>
      </c>
      <c r="H349" s="1" t="str">
        <f>Spaces!H349</f>
        <v/>
      </c>
      <c r="I349" s="1" t="str">
        <f>Spaces!I349</f>
        <v/>
      </c>
      <c r="J349" s="1" t="str">
        <f>Spaces!J349</f>
        <v/>
      </c>
      <c r="K349" s="1" t="str">
        <f>Spaces!K349</f>
        <v/>
      </c>
      <c r="L349" s="1" t="str">
        <f>Spaces!L349</f>
        <v/>
      </c>
      <c r="M349" s="1" t="str">
        <f>Spaces!M349</f>
        <v/>
      </c>
      <c r="N349" s="1" t="str">
        <f>Spaces!N349</f>
        <v/>
      </c>
      <c r="O349" s="1" t="str">
        <f>Spaces!O349</f>
        <v/>
      </c>
      <c r="P349" s="1" t="str">
        <f>Spaces!P349</f>
        <v/>
      </c>
      <c r="Q349" s="1" t="str">
        <f>Spaces!Q349</f>
        <v/>
      </c>
      <c r="R349" s="1" t="str">
        <f>Spaces!R349</f>
        <v/>
      </c>
      <c r="S349" s="1" t="str">
        <f>Spaces!S349</f>
        <v/>
      </c>
      <c r="T349" s="1" t="str">
        <f>Spaces!T349</f>
        <v/>
      </c>
      <c r="U349" s="1" t="str">
        <f>Spaces!U349</f>
        <v/>
      </c>
      <c r="V349" s="1" t="str">
        <f t="shared" si="1"/>
        <v/>
      </c>
      <c r="W349" s="5" t="str">
        <f t="shared" si="2"/>
        <v/>
      </c>
      <c r="X349" s="5" t="str">
        <f t="shared" si="3"/>
        <v/>
      </c>
      <c r="Y349" s="5" t="str">
        <f t="shared" si="4"/>
        <v/>
      </c>
      <c r="Z349" s="5" t="str">
        <f t="shared" si="5"/>
        <v/>
      </c>
    </row>
    <row r="350">
      <c r="A350" s="1" t="str">
        <f>Spaces!A350</f>
        <v/>
      </c>
      <c r="B350" s="1" t="str">
        <f>Spaces!B350</f>
        <v/>
      </c>
      <c r="C350" s="1" t="str">
        <f>Spaces!C350</f>
        <v/>
      </c>
      <c r="D350" s="1" t="str">
        <f>Spaces!D350</f>
        <v/>
      </c>
      <c r="E350" s="1" t="str">
        <f>Spaces!E350</f>
        <v/>
      </c>
      <c r="F350" s="1" t="str">
        <f>Spaces!F350</f>
        <v/>
      </c>
      <c r="G350" s="1" t="str">
        <f>Spaces!G350</f>
        <v/>
      </c>
      <c r="H350" s="1" t="str">
        <f>Spaces!H350</f>
        <v/>
      </c>
      <c r="I350" s="1" t="str">
        <f>Spaces!I350</f>
        <v/>
      </c>
      <c r="J350" s="1" t="str">
        <f>Spaces!J350</f>
        <v/>
      </c>
      <c r="K350" s="1" t="str">
        <f>Spaces!K350</f>
        <v/>
      </c>
      <c r="L350" s="1" t="str">
        <f>Spaces!L350</f>
        <v/>
      </c>
      <c r="M350" s="1" t="str">
        <f>Spaces!M350</f>
        <v/>
      </c>
      <c r="N350" s="1" t="str">
        <f>Spaces!N350</f>
        <v/>
      </c>
      <c r="O350" s="1" t="str">
        <f>Spaces!O350</f>
        <v/>
      </c>
      <c r="P350" s="1" t="str">
        <f>Spaces!P350</f>
        <v/>
      </c>
      <c r="Q350" s="1" t="str">
        <f>Spaces!Q350</f>
        <v/>
      </c>
      <c r="R350" s="1" t="str">
        <f>Spaces!R350</f>
        <v/>
      </c>
      <c r="S350" s="1" t="str">
        <f>Spaces!S350</f>
        <v/>
      </c>
      <c r="T350" s="1" t="str">
        <f>Spaces!T350</f>
        <v/>
      </c>
      <c r="U350" s="1" t="str">
        <f>Spaces!U350</f>
        <v/>
      </c>
      <c r="V350" s="1" t="str">
        <f t="shared" si="1"/>
        <v/>
      </c>
      <c r="W350" s="5" t="str">
        <f t="shared" si="2"/>
        <v/>
      </c>
      <c r="X350" s="5" t="str">
        <f t="shared" si="3"/>
        <v/>
      </c>
      <c r="Y350" s="5" t="str">
        <f t="shared" si="4"/>
        <v/>
      </c>
      <c r="Z350" s="5" t="str">
        <f t="shared" si="5"/>
        <v/>
      </c>
    </row>
    <row r="351">
      <c r="A351" s="1" t="str">
        <f>Spaces!A351</f>
        <v/>
      </c>
      <c r="B351" s="1" t="str">
        <f>Spaces!B351</f>
        <v/>
      </c>
      <c r="C351" s="1" t="str">
        <f>Spaces!C351</f>
        <v/>
      </c>
      <c r="D351" s="1" t="str">
        <f>Spaces!D351</f>
        <v/>
      </c>
      <c r="E351" s="1" t="str">
        <f>Spaces!E351</f>
        <v/>
      </c>
      <c r="F351" s="1" t="str">
        <f>Spaces!F351</f>
        <v/>
      </c>
      <c r="G351" s="1" t="str">
        <f>Spaces!G351</f>
        <v/>
      </c>
      <c r="H351" s="1" t="str">
        <f>Spaces!H351</f>
        <v/>
      </c>
      <c r="I351" s="1" t="str">
        <f>Spaces!I351</f>
        <v/>
      </c>
      <c r="J351" s="1" t="str">
        <f>Spaces!J351</f>
        <v/>
      </c>
      <c r="K351" s="1" t="str">
        <f>Spaces!K351</f>
        <v/>
      </c>
      <c r="L351" s="1" t="str">
        <f>Spaces!L351</f>
        <v/>
      </c>
      <c r="M351" s="1" t="str">
        <f>Spaces!M351</f>
        <v/>
      </c>
      <c r="N351" s="1" t="str">
        <f>Spaces!N351</f>
        <v/>
      </c>
      <c r="O351" s="1" t="str">
        <f>Spaces!O351</f>
        <v/>
      </c>
      <c r="P351" s="1" t="str">
        <f>Spaces!P351</f>
        <v/>
      </c>
      <c r="Q351" s="1" t="str">
        <f>Spaces!Q351</f>
        <v/>
      </c>
      <c r="R351" s="1" t="str">
        <f>Spaces!R351</f>
        <v/>
      </c>
      <c r="S351" s="1" t="str">
        <f>Spaces!S351</f>
        <v/>
      </c>
      <c r="T351" s="1" t="str">
        <f>Spaces!T351</f>
        <v/>
      </c>
      <c r="U351" s="1" t="str">
        <f>Spaces!U351</f>
        <v/>
      </c>
      <c r="V351" s="1" t="str">
        <f t="shared" si="1"/>
        <v/>
      </c>
      <c r="W351" s="5" t="str">
        <f t="shared" si="2"/>
        <v/>
      </c>
      <c r="X351" s="5" t="str">
        <f t="shared" si="3"/>
        <v/>
      </c>
      <c r="Y351" s="5" t="str">
        <f t="shared" si="4"/>
        <v/>
      </c>
      <c r="Z351" s="5" t="str">
        <f t="shared" si="5"/>
        <v/>
      </c>
    </row>
    <row r="352">
      <c r="A352" s="1" t="str">
        <f>Spaces!A352</f>
        <v/>
      </c>
      <c r="B352" s="1" t="str">
        <f>Spaces!B352</f>
        <v/>
      </c>
      <c r="C352" s="1" t="str">
        <f>Spaces!C352</f>
        <v/>
      </c>
      <c r="D352" s="1" t="str">
        <f>Spaces!D352</f>
        <v/>
      </c>
      <c r="E352" s="1" t="str">
        <f>Spaces!E352</f>
        <v/>
      </c>
      <c r="F352" s="1" t="str">
        <f>Spaces!F352</f>
        <v/>
      </c>
      <c r="G352" s="1" t="str">
        <f>Spaces!G352</f>
        <v/>
      </c>
      <c r="H352" s="1" t="str">
        <f>Spaces!H352</f>
        <v/>
      </c>
      <c r="I352" s="1" t="str">
        <f>Spaces!I352</f>
        <v/>
      </c>
      <c r="J352" s="1" t="str">
        <f>Spaces!J352</f>
        <v/>
      </c>
      <c r="K352" s="1" t="str">
        <f>Spaces!K352</f>
        <v/>
      </c>
      <c r="L352" s="1" t="str">
        <f>Spaces!L352</f>
        <v/>
      </c>
      <c r="M352" s="1" t="str">
        <f>Spaces!M352</f>
        <v/>
      </c>
      <c r="N352" s="1" t="str">
        <f>Spaces!N352</f>
        <v/>
      </c>
      <c r="O352" s="1" t="str">
        <f>Spaces!O352</f>
        <v/>
      </c>
      <c r="P352" s="1" t="str">
        <f>Spaces!P352</f>
        <v/>
      </c>
      <c r="Q352" s="1" t="str">
        <f>Spaces!Q352</f>
        <v/>
      </c>
      <c r="R352" s="1" t="str">
        <f>Spaces!R352</f>
        <v/>
      </c>
      <c r="S352" s="1" t="str">
        <f>Spaces!S352</f>
        <v/>
      </c>
      <c r="T352" s="1" t="str">
        <f>Spaces!T352</f>
        <v/>
      </c>
      <c r="U352" s="1" t="str">
        <f>Spaces!U352</f>
        <v/>
      </c>
      <c r="V352" s="1" t="str">
        <f t="shared" si="1"/>
        <v/>
      </c>
      <c r="W352" s="5" t="str">
        <f t="shared" si="2"/>
        <v/>
      </c>
      <c r="X352" s="5" t="str">
        <f t="shared" si="3"/>
        <v/>
      </c>
      <c r="Y352" s="5" t="str">
        <f t="shared" si="4"/>
        <v/>
      </c>
      <c r="Z352" s="5" t="str">
        <f t="shared" si="5"/>
        <v/>
      </c>
    </row>
    <row r="353">
      <c r="A353" s="1" t="str">
        <f>Spaces!A353</f>
        <v/>
      </c>
      <c r="B353" s="1" t="str">
        <f>Spaces!B353</f>
        <v/>
      </c>
      <c r="C353" s="1" t="str">
        <f>Spaces!C353</f>
        <v/>
      </c>
      <c r="D353" s="1" t="str">
        <f>Spaces!D353</f>
        <v/>
      </c>
      <c r="E353" s="1" t="str">
        <f>Spaces!E353</f>
        <v/>
      </c>
      <c r="F353" s="1" t="str">
        <f>Spaces!F353</f>
        <v/>
      </c>
      <c r="G353" s="1" t="str">
        <f>Spaces!G353</f>
        <v/>
      </c>
      <c r="H353" s="1" t="str">
        <f>Spaces!H353</f>
        <v/>
      </c>
      <c r="I353" s="1" t="str">
        <f>Spaces!I353</f>
        <v/>
      </c>
      <c r="J353" s="1" t="str">
        <f>Spaces!J353</f>
        <v/>
      </c>
      <c r="K353" s="1" t="str">
        <f>Spaces!K353</f>
        <v/>
      </c>
      <c r="L353" s="1" t="str">
        <f>Spaces!L353</f>
        <v/>
      </c>
      <c r="M353" s="1" t="str">
        <f>Spaces!M353</f>
        <v/>
      </c>
      <c r="N353" s="1" t="str">
        <f>Spaces!N353</f>
        <v/>
      </c>
      <c r="O353" s="1" t="str">
        <f>Spaces!O353</f>
        <v/>
      </c>
      <c r="P353" s="1" t="str">
        <f>Spaces!P353</f>
        <v/>
      </c>
      <c r="Q353" s="1" t="str">
        <f>Spaces!Q353</f>
        <v/>
      </c>
      <c r="R353" s="1" t="str">
        <f>Spaces!R353</f>
        <v/>
      </c>
      <c r="S353" s="1" t="str">
        <f>Spaces!S353</f>
        <v/>
      </c>
      <c r="T353" s="1" t="str">
        <f>Spaces!T353</f>
        <v/>
      </c>
      <c r="U353" s="1" t="str">
        <f>Spaces!U353</f>
        <v/>
      </c>
      <c r="V353" s="1" t="str">
        <f t="shared" si="1"/>
        <v/>
      </c>
      <c r="W353" s="5" t="str">
        <f t="shared" si="2"/>
        <v/>
      </c>
      <c r="X353" s="5" t="str">
        <f t="shared" si="3"/>
        <v/>
      </c>
      <c r="Y353" s="5" t="str">
        <f t="shared" si="4"/>
        <v/>
      </c>
      <c r="Z353" s="5" t="str">
        <f t="shared" si="5"/>
        <v/>
      </c>
    </row>
    <row r="354">
      <c r="A354" s="1" t="str">
        <f>Spaces!A354</f>
        <v/>
      </c>
      <c r="B354" s="1" t="str">
        <f>Spaces!B354</f>
        <v/>
      </c>
      <c r="C354" s="1" t="str">
        <f>Spaces!C354</f>
        <v/>
      </c>
      <c r="D354" s="1" t="str">
        <f>Spaces!D354</f>
        <v/>
      </c>
      <c r="E354" s="1" t="str">
        <f>Spaces!E354</f>
        <v/>
      </c>
      <c r="F354" s="1" t="str">
        <f>Spaces!F354</f>
        <v/>
      </c>
      <c r="G354" s="1" t="str">
        <f>Spaces!G354</f>
        <v/>
      </c>
      <c r="H354" s="1" t="str">
        <f>Spaces!H354</f>
        <v/>
      </c>
      <c r="I354" s="1" t="str">
        <f>Spaces!I354</f>
        <v/>
      </c>
      <c r="J354" s="1" t="str">
        <f>Spaces!J354</f>
        <v/>
      </c>
      <c r="K354" s="1" t="str">
        <f>Spaces!K354</f>
        <v/>
      </c>
      <c r="L354" s="1" t="str">
        <f>Spaces!L354</f>
        <v/>
      </c>
      <c r="M354" s="1" t="str">
        <f>Spaces!M354</f>
        <v/>
      </c>
      <c r="N354" s="1" t="str">
        <f>Spaces!N354</f>
        <v/>
      </c>
      <c r="O354" s="1" t="str">
        <f>Spaces!O354</f>
        <v/>
      </c>
      <c r="P354" s="1" t="str">
        <f>Spaces!P354</f>
        <v/>
      </c>
      <c r="Q354" s="1" t="str">
        <f>Spaces!Q354</f>
        <v/>
      </c>
      <c r="R354" s="1" t="str">
        <f>Spaces!R354</f>
        <v/>
      </c>
      <c r="S354" s="1" t="str">
        <f>Spaces!S354</f>
        <v/>
      </c>
      <c r="T354" s="1" t="str">
        <f>Spaces!T354</f>
        <v/>
      </c>
      <c r="U354" s="1" t="str">
        <f>Spaces!U354</f>
        <v/>
      </c>
      <c r="V354" s="1" t="str">
        <f t="shared" si="1"/>
        <v/>
      </c>
      <c r="W354" s="5" t="str">
        <f t="shared" si="2"/>
        <v/>
      </c>
      <c r="X354" s="5" t="str">
        <f t="shared" si="3"/>
        <v/>
      </c>
      <c r="Y354" s="5" t="str">
        <f t="shared" si="4"/>
        <v/>
      </c>
      <c r="Z354" s="5" t="str">
        <f t="shared" si="5"/>
        <v/>
      </c>
    </row>
    <row r="355">
      <c r="A355" s="1" t="str">
        <f>Spaces!A355</f>
        <v/>
      </c>
      <c r="B355" s="1" t="str">
        <f>Spaces!B355</f>
        <v/>
      </c>
      <c r="C355" s="1" t="str">
        <f>Spaces!C355</f>
        <v/>
      </c>
      <c r="D355" s="1" t="str">
        <f>Spaces!D355</f>
        <v/>
      </c>
      <c r="E355" s="1" t="str">
        <f>Spaces!E355</f>
        <v/>
      </c>
      <c r="F355" s="1" t="str">
        <f>Spaces!F355</f>
        <v/>
      </c>
      <c r="G355" s="1" t="str">
        <f>Spaces!G355</f>
        <v/>
      </c>
      <c r="H355" s="1" t="str">
        <f>Spaces!H355</f>
        <v/>
      </c>
      <c r="I355" s="1" t="str">
        <f>Spaces!I355</f>
        <v/>
      </c>
      <c r="J355" s="1" t="str">
        <f>Spaces!J355</f>
        <v/>
      </c>
      <c r="K355" s="1" t="str">
        <f>Spaces!K355</f>
        <v/>
      </c>
      <c r="L355" s="1" t="str">
        <f>Spaces!L355</f>
        <v/>
      </c>
      <c r="M355" s="1" t="str">
        <f>Spaces!M355</f>
        <v/>
      </c>
      <c r="N355" s="1" t="str">
        <f>Spaces!N355</f>
        <v/>
      </c>
      <c r="O355" s="1" t="str">
        <f>Spaces!O355</f>
        <v/>
      </c>
      <c r="P355" s="1" t="str">
        <f>Spaces!P355</f>
        <v/>
      </c>
      <c r="Q355" s="1" t="str">
        <f>Spaces!Q355</f>
        <v/>
      </c>
      <c r="R355" s="1" t="str">
        <f>Spaces!R355</f>
        <v/>
      </c>
      <c r="S355" s="1" t="str">
        <f>Spaces!S355</f>
        <v/>
      </c>
      <c r="T355" s="1" t="str">
        <f>Spaces!T355</f>
        <v/>
      </c>
      <c r="U355" s="1" t="str">
        <f>Spaces!U355</f>
        <v/>
      </c>
      <c r="V355" s="1" t="str">
        <f t="shared" si="1"/>
        <v/>
      </c>
      <c r="W355" s="5" t="str">
        <f t="shared" si="2"/>
        <v/>
      </c>
      <c r="X355" s="5" t="str">
        <f t="shared" si="3"/>
        <v/>
      </c>
      <c r="Y355" s="5" t="str">
        <f t="shared" si="4"/>
        <v/>
      </c>
      <c r="Z355" s="5" t="str">
        <f t="shared" si="5"/>
        <v/>
      </c>
    </row>
    <row r="356">
      <c r="A356" s="1" t="str">
        <f>Spaces!A356</f>
        <v/>
      </c>
      <c r="B356" s="1" t="str">
        <f>Spaces!B356</f>
        <v/>
      </c>
      <c r="C356" s="1" t="str">
        <f>Spaces!C356</f>
        <v/>
      </c>
      <c r="D356" s="1" t="str">
        <f>Spaces!D356</f>
        <v/>
      </c>
      <c r="E356" s="1" t="str">
        <f>Spaces!E356</f>
        <v/>
      </c>
      <c r="F356" s="1" t="str">
        <f>Spaces!F356</f>
        <v/>
      </c>
      <c r="G356" s="1" t="str">
        <f>Spaces!G356</f>
        <v/>
      </c>
      <c r="H356" s="1" t="str">
        <f>Spaces!H356</f>
        <v/>
      </c>
      <c r="I356" s="1" t="str">
        <f>Spaces!I356</f>
        <v/>
      </c>
      <c r="J356" s="1" t="str">
        <f>Spaces!J356</f>
        <v/>
      </c>
      <c r="K356" s="1" t="str">
        <f>Spaces!K356</f>
        <v/>
      </c>
      <c r="L356" s="1" t="str">
        <f>Spaces!L356</f>
        <v/>
      </c>
      <c r="M356" s="1" t="str">
        <f>Spaces!M356</f>
        <v/>
      </c>
      <c r="N356" s="1" t="str">
        <f>Spaces!N356</f>
        <v/>
      </c>
      <c r="O356" s="1" t="str">
        <f>Spaces!O356</f>
        <v/>
      </c>
      <c r="P356" s="1" t="str">
        <f>Spaces!P356</f>
        <v/>
      </c>
      <c r="Q356" s="1" t="str">
        <f>Spaces!Q356</f>
        <v/>
      </c>
      <c r="R356" s="1" t="str">
        <f>Spaces!R356</f>
        <v/>
      </c>
      <c r="S356" s="1" t="str">
        <f>Spaces!S356</f>
        <v/>
      </c>
      <c r="T356" s="1" t="str">
        <f>Spaces!T356</f>
        <v/>
      </c>
      <c r="U356" s="1" t="str">
        <f>Spaces!U356</f>
        <v/>
      </c>
      <c r="V356" s="1" t="str">
        <f t="shared" si="1"/>
        <v/>
      </c>
      <c r="W356" s="5" t="str">
        <f t="shared" si="2"/>
        <v/>
      </c>
      <c r="X356" s="5" t="str">
        <f t="shared" si="3"/>
        <v/>
      </c>
      <c r="Y356" s="5" t="str">
        <f t="shared" si="4"/>
        <v/>
      </c>
      <c r="Z356" s="5" t="str">
        <f t="shared" si="5"/>
        <v/>
      </c>
    </row>
    <row r="357">
      <c r="A357" s="1" t="str">
        <f>Spaces!A357</f>
        <v/>
      </c>
      <c r="B357" s="1" t="str">
        <f>Spaces!B357</f>
        <v/>
      </c>
      <c r="C357" s="1" t="str">
        <f>Spaces!C357</f>
        <v/>
      </c>
      <c r="D357" s="1" t="str">
        <f>Spaces!D357</f>
        <v/>
      </c>
      <c r="E357" s="1" t="str">
        <f>Spaces!E357</f>
        <v/>
      </c>
      <c r="F357" s="1" t="str">
        <f>Spaces!F357</f>
        <v/>
      </c>
      <c r="G357" s="1" t="str">
        <f>Spaces!G357</f>
        <v/>
      </c>
      <c r="H357" s="1" t="str">
        <f>Spaces!H357</f>
        <v/>
      </c>
      <c r="I357" s="1" t="str">
        <f>Spaces!I357</f>
        <v/>
      </c>
      <c r="J357" s="1" t="str">
        <f>Spaces!J357</f>
        <v/>
      </c>
      <c r="K357" s="1" t="str">
        <f>Spaces!K357</f>
        <v/>
      </c>
      <c r="L357" s="1" t="str">
        <f>Spaces!L357</f>
        <v/>
      </c>
      <c r="M357" s="1" t="str">
        <f>Spaces!M357</f>
        <v/>
      </c>
      <c r="N357" s="1" t="str">
        <f>Spaces!N357</f>
        <v/>
      </c>
      <c r="O357" s="1" t="str">
        <f>Spaces!O357</f>
        <v/>
      </c>
      <c r="P357" s="1" t="str">
        <f>Spaces!P357</f>
        <v/>
      </c>
      <c r="Q357" s="1" t="str">
        <f>Spaces!Q357</f>
        <v/>
      </c>
      <c r="R357" s="1" t="str">
        <f>Spaces!R357</f>
        <v/>
      </c>
      <c r="S357" s="1" t="str">
        <f>Spaces!S357</f>
        <v/>
      </c>
      <c r="T357" s="1" t="str">
        <f>Spaces!T357</f>
        <v/>
      </c>
      <c r="U357" s="1" t="str">
        <f>Spaces!U357</f>
        <v/>
      </c>
      <c r="V357" s="1" t="str">
        <f t="shared" si="1"/>
        <v/>
      </c>
      <c r="W357" s="5" t="str">
        <f t="shared" si="2"/>
        <v/>
      </c>
      <c r="X357" s="5" t="str">
        <f t="shared" si="3"/>
        <v/>
      </c>
      <c r="Y357" s="5" t="str">
        <f t="shared" si="4"/>
        <v/>
      </c>
      <c r="Z357" s="5" t="str">
        <f t="shared" si="5"/>
        <v/>
      </c>
    </row>
    <row r="358">
      <c r="A358" s="1" t="str">
        <f>Spaces!A358</f>
        <v/>
      </c>
      <c r="B358" s="1" t="str">
        <f>Spaces!B358</f>
        <v/>
      </c>
      <c r="C358" s="1" t="str">
        <f>Spaces!C358</f>
        <v/>
      </c>
      <c r="D358" s="1" t="str">
        <f>Spaces!D358</f>
        <v/>
      </c>
      <c r="E358" s="1" t="str">
        <f>Spaces!E358</f>
        <v/>
      </c>
      <c r="F358" s="1" t="str">
        <f>Spaces!F358</f>
        <v/>
      </c>
      <c r="G358" s="1" t="str">
        <f>Spaces!G358</f>
        <v/>
      </c>
      <c r="H358" s="1" t="str">
        <f>Spaces!H358</f>
        <v/>
      </c>
      <c r="I358" s="1" t="str">
        <f>Spaces!I358</f>
        <v/>
      </c>
      <c r="J358" s="1" t="str">
        <f>Spaces!J358</f>
        <v/>
      </c>
      <c r="K358" s="1" t="str">
        <f>Spaces!K358</f>
        <v/>
      </c>
      <c r="L358" s="1" t="str">
        <f>Spaces!L358</f>
        <v/>
      </c>
      <c r="M358" s="1" t="str">
        <f>Spaces!M358</f>
        <v/>
      </c>
      <c r="N358" s="1" t="str">
        <f>Spaces!N358</f>
        <v/>
      </c>
      <c r="O358" s="1" t="str">
        <f>Spaces!O358</f>
        <v/>
      </c>
      <c r="P358" s="1" t="str">
        <f>Spaces!P358</f>
        <v/>
      </c>
      <c r="Q358" s="1" t="str">
        <f>Spaces!Q358</f>
        <v/>
      </c>
      <c r="R358" s="1" t="str">
        <f>Spaces!R358</f>
        <v/>
      </c>
      <c r="S358" s="1" t="str">
        <f>Spaces!S358</f>
        <v/>
      </c>
      <c r="T358" s="1" t="str">
        <f>Spaces!T358</f>
        <v/>
      </c>
      <c r="U358" s="1" t="str">
        <f>Spaces!U358</f>
        <v/>
      </c>
      <c r="V358" s="1" t="str">
        <f t="shared" si="1"/>
        <v/>
      </c>
      <c r="W358" s="5" t="str">
        <f t="shared" si="2"/>
        <v/>
      </c>
      <c r="X358" s="5" t="str">
        <f t="shared" si="3"/>
        <v/>
      </c>
      <c r="Y358" s="5" t="str">
        <f t="shared" si="4"/>
        <v/>
      </c>
      <c r="Z358" s="5" t="str">
        <f t="shared" si="5"/>
        <v/>
      </c>
    </row>
    <row r="359">
      <c r="A359" s="1" t="str">
        <f>Spaces!A359</f>
        <v/>
      </c>
      <c r="B359" s="1" t="str">
        <f>Spaces!B359</f>
        <v/>
      </c>
      <c r="C359" s="1" t="str">
        <f>Spaces!C359</f>
        <v/>
      </c>
      <c r="D359" s="1" t="str">
        <f>Spaces!D359</f>
        <v/>
      </c>
      <c r="E359" s="1" t="str">
        <f>Spaces!E359</f>
        <v/>
      </c>
      <c r="F359" s="1" t="str">
        <f>Spaces!F359</f>
        <v/>
      </c>
      <c r="G359" s="1" t="str">
        <f>Spaces!G359</f>
        <v/>
      </c>
      <c r="H359" s="1" t="str">
        <f>Spaces!H359</f>
        <v/>
      </c>
      <c r="I359" s="1" t="str">
        <f>Spaces!I359</f>
        <v/>
      </c>
      <c r="J359" s="1" t="str">
        <f>Spaces!J359</f>
        <v/>
      </c>
      <c r="K359" s="1" t="str">
        <f>Spaces!K359</f>
        <v/>
      </c>
      <c r="L359" s="1" t="str">
        <f>Spaces!L359</f>
        <v/>
      </c>
      <c r="M359" s="1" t="str">
        <f>Spaces!M359</f>
        <v/>
      </c>
      <c r="N359" s="1" t="str">
        <f>Spaces!N359</f>
        <v/>
      </c>
      <c r="O359" s="1" t="str">
        <f>Spaces!O359</f>
        <v/>
      </c>
      <c r="P359" s="1" t="str">
        <f>Spaces!P359</f>
        <v/>
      </c>
      <c r="Q359" s="1" t="str">
        <f>Spaces!Q359</f>
        <v/>
      </c>
      <c r="R359" s="1" t="str">
        <f>Spaces!R359</f>
        <v/>
      </c>
      <c r="S359" s="1" t="str">
        <f>Spaces!S359</f>
        <v/>
      </c>
      <c r="T359" s="1" t="str">
        <f>Spaces!T359</f>
        <v/>
      </c>
      <c r="U359" s="1" t="str">
        <f>Spaces!U359</f>
        <v/>
      </c>
      <c r="V359" s="1" t="str">
        <f t="shared" si="1"/>
        <v/>
      </c>
      <c r="W359" s="5" t="str">
        <f t="shared" si="2"/>
        <v/>
      </c>
      <c r="X359" s="5" t="str">
        <f t="shared" si="3"/>
        <v/>
      </c>
      <c r="Y359" s="5" t="str">
        <f t="shared" si="4"/>
        <v/>
      </c>
      <c r="Z359" s="5" t="str">
        <f t="shared" si="5"/>
        <v/>
      </c>
    </row>
    <row r="360">
      <c r="A360" s="1" t="str">
        <f>Spaces!A360</f>
        <v/>
      </c>
      <c r="B360" s="1" t="str">
        <f>Spaces!B360</f>
        <v/>
      </c>
      <c r="C360" s="1" t="str">
        <f>Spaces!C360</f>
        <v/>
      </c>
      <c r="D360" s="1" t="str">
        <f>Spaces!D360</f>
        <v/>
      </c>
      <c r="E360" s="1" t="str">
        <f>Spaces!E360</f>
        <v/>
      </c>
      <c r="F360" s="1" t="str">
        <f>Spaces!F360</f>
        <v/>
      </c>
      <c r="G360" s="1" t="str">
        <f>Spaces!G360</f>
        <v/>
      </c>
      <c r="H360" s="1" t="str">
        <f>Spaces!H360</f>
        <v/>
      </c>
      <c r="I360" s="1" t="str">
        <f>Spaces!I360</f>
        <v/>
      </c>
      <c r="J360" s="1" t="str">
        <f>Spaces!J360</f>
        <v/>
      </c>
      <c r="K360" s="1" t="str">
        <f>Spaces!K360</f>
        <v/>
      </c>
      <c r="L360" s="1" t="str">
        <f>Spaces!L360</f>
        <v/>
      </c>
      <c r="M360" s="1" t="str">
        <f>Spaces!M360</f>
        <v/>
      </c>
      <c r="N360" s="1" t="str">
        <f>Spaces!N360</f>
        <v/>
      </c>
      <c r="O360" s="1" t="str">
        <f>Spaces!O360</f>
        <v/>
      </c>
      <c r="P360" s="1" t="str">
        <f>Spaces!P360</f>
        <v/>
      </c>
      <c r="Q360" s="1" t="str">
        <f>Spaces!Q360</f>
        <v/>
      </c>
      <c r="R360" s="1" t="str">
        <f>Spaces!R360</f>
        <v/>
      </c>
      <c r="S360" s="1" t="str">
        <f>Spaces!S360</f>
        <v/>
      </c>
      <c r="T360" s="1" t="str">
        <f>Spaces!T360</f>
        <v/>
      </c>
      <c r="U360" s="1" t="str">
        <f>Spaces!U360</f>
        <v/>
      </c>
      <c r="V360" s="1" t="str">
        <f t="shared" si="1"/>
        <v/>
      </c>
      <c r="W360" s="5" t="str">
        <f t="shared" si="2"/>
        <v/>
      </c>
      <c r="X360" s="5" t="str">
        <f t="shared" si="3"/>
        <v/>
      </c>
      <c r="Y360" s="5" t="str">
        <f t="shared" si="4"/>
        <v/>
      </c>
      <c r="Z360" s="5" t="str">
        <f t="shared" si="5"/>
        <v/>
      </c>
    </row>
    <row r="361">
      <c r="A361" s="1" t="str">
        <f>Spaces!A361</f>
        <v/>
      </c>
      <c r="B361" s="1" t="str">
        <f>Spaces!B361</f>
        <v/>
      </c>
      <c r="C361" s="1" t="str">
        <f>Spaces!C361</f>
        <v/>
      </c>
      <c r="D361" s="1" t="str">
        <f>Spaces!D361</f>
        <v/>
      </c>
      <c r="E361" s="1" t="str">
        <f>Spaces!E361</f>
        <v/>
      </c>
      <c r="F361" s="1" t="str">
        <f>Spaces!F361</f>
        <v/>
      </c>
      <c r="G361" s="1" t="str">
        <f>Spaces!G361</f>
        <v/>
      </c>
      <c r="H361" s="1" t="str">
        <f>Spaces!H361</f>
        <v/>
      </c>
      <c r="I361" s="1" t="str">
        <f>Spaces!I361</f>
        <v/>
      </c>
      <c r="J361" s="1" t="str">
        <f>Spaces!J361</f>
        <v/>
      </c>
      <c r="K361" s="1" t="str">
        <f>Spaces!K361</f>
        <v/>
      </c>
      <c r="L361" s="1" t="str">
        <f>Spaces!L361</f>
        <v/>
      </c>
      <c r="M361" s="1" t="str">
        <f>Spaces!M361</f>
        <v/>
      </c>
      <c r="N361" s="1" t="str">
        <f>Spaces!N361</f>
        <v/>
      </c>
      <c r="O361" s="1" t="str">
        <f>Spaces!O361</f>
        <v/>
      </c>
      <c r="P361" s="1" t="str">
        <f>Spaces!P361</f>
        <v/>
      </c>
      <c r="Q361" s="1" t="str">
        <f>Spaces!Q361</f>
        <v/>
      </c>
      <c r="R361" s="1" t="str">
        <f>Spaces!R361</f>
        <v/>
      </c>
      <c r="S361" s="1" t="str">
        <f>Spaces!S361</f>
        <v/>
      </c>
      <c r="T361" s="1" t="str">
        <f>Spaces!T361</f>
        <v/>
      </c>
      <c r="U361" s="1" t="str">
        <f>Spaces!U361</f>
        <v/>
      </c>
      <c r="V361" s="1" t="str">
        <f t="shared" si="1"/>
        <v/>
      </c>
      <c r="W361" s="5" t="str">
        <f t="shared" si="2"/>
        <v/>
      </c>
      <c r="X361" s="5" t="str">
        <f t="shared" si="3"/>
        <v/>
      </c>
      <c r="Y361" s="5" t="str">
        <f t="shared" si="4"/>
        <v/>
      </c>
      <c r="Z361" s="5" t="str">
        <f t="shared" si="5"/>
        <v/>
      </c>
    </row>
    <row r="362">
      <c r="A362" s="1" t="str">
        <f>Spaces!A362</f>
        <v/>
      </c>
      <c r="B362" s="1" t="str">
        <f>Spaces!B362</f>
        <v/>
      </c>
      <c r="C362" s="1" t="str">
        <f>Spaces!C362</f>
        <v/>
      </c>
      <c r="D362" s="1" t="str">
        <f>Spaces!D362</f>
        <v/>
      </c>
      <c r="E362" s="1" t="str">
        <f>Spaces!E362</f>
        <v/>
      </c>
      <c r="F362" s="1" t="str">
        <f>Spaces!F362</f>
        <v/>
      </c>
      <c r="G362" s="1" t="str">
        <f>Spaces!G362</f>
        <v/>
      </c>
      <c r="H362" s="1" t="str">
        <f>Spaces!H362</f>
        <v/>
      </c>
      <c r="I362" s="1" t="str">
        <f>Spaces!I362</f>
        <v/>
      </c>
      <c r="J362" s="1" t="str">
        <f>Spaces!J362</f>
        <v/>
      </c>
      <c r="K362" s="1" t="str">
        <f>Spaces!K362</f>
        <v/>
      </c>
      <c r="L362" s="1" t="str">
        <f>Spaces!L362</f>
        <v/>
      </c>
      <c r="M362" s="1" t="str">
        <f>Spaces!M362</f>
        <v/>
      </c>
      <c r="N362" s="1" t="str">
        <f>Spaces!N362</f>
        <v/>
      </c>
      <c r="O362" s="1" t="str">
        <f>Spaces!O362</f>
        <v/>
      </c>
      <c r="P362" s="1" t="str">
        <f>Spaces!P362</f>
        <v/>
      </c>
      <c r="Q362" s="1" t="str">
        <f>Spaces!Q362</f>
        <v/>
      </c>
      <c r="R362" s="1" t="str">
        <f>Spaces!R362</f>
        <v/>
      </c>
      <c r="S362" s="1" t="str">
        <f>Spaces!S362</f>
        <v/>
      </c>
      <c r="T362" s="1" t="str">
        <f>Spaces!T362</f>
        <v/>
      </c>
      <c r="U362" s="1" t="str">
        <f>Spaces!U362</f>
        <v/>
      </c>
      <c r="V362" s="1" t="str">
        <f t="shared" si="1"/>
        <v/>
      </c>
      <c r="W362" s="5" t="str">
        <f t="shared" si="2"/>
        <v/>
      </c>
      <c r="X362" s="5" t="str">
        <f t="shared" si="3"/>
        <v/>
      </c>
      <c r="Y362" s="5" t="str">
        <f t="shared" si="4"/>
        <v/>
      </c>
      <c r="Z362" s="5" t="str">
        <f t="shared" si="5"/>
        <v/>
      </c>
    </row>
    <row r="363">
      <c r="A363" s="1" t="str">
        <f>Spaces!A363</f>
        <v/>
      </c>
      <c r="B363" s="1" t="str">
        <f>Spaces!B363</f>
        <v/>
      </c>
      <c r="C363" s="1" t="str">
        <f>Spaces!C363</f>
        <v/>
      </c>
      <c r="D363" s="1" t="str">
        <f>Spaces!D363</f>
        <v/>
      </c>
      <c r="E363" s="1" t="str">
        <f>Spaces!E363</f>
        <v/>
      </c>
      <c r="F363" s="1" t="str">
        <f>Spaces!F363</f>
        <v/>
      </c>
      <c r="G363" s="1" t="str">
        <f>Spaces!G363</f>
        <v/>
      </c>
      <c r="H363" s="1" t="str">
        <f>Spaces!H363</f>
        <v/>
      </c>
      <c r="I363" s="1" t="str">
        <f>Spaces!I363</f>
        <v/>
      </c>
      <c r="J363" s="1" t="str">
        <f>Spaces!J363</f>
        <v/>
      </c>
      <c r="K363" s="1" t="str">
        <f>Spaces!K363</f>
        <v/>
      </c>
      <c r="L363" s="1" t="str">
        <f>Spaces!L363</f>
        <v/>
      </c>
      <c r="M363" s="1" t="str">
        <f>Spaces!M363</f>
        <v/>
      </c>
      <c r="N363" s="1" t="str">
        <f>Spaces!N363</f>
        <v/>
      </c>
      <c r="O363" s="1" t="str">
        <f>Spaces!O363</f>
        <v/>
      </c>
      <c r="P363" s="1" t="str">
        <f>Spaces!P363</f>
        <v/>
      </c>
      <c r="Q363" s="1" t="str">
        <f>Spaces!Q363</f>
        <v/>
      </c>
      <c r="R363" s="1" t="str">
        <f>Spaces!R363</f>
        <v/>
      </c>
      <c r="S363" s="1" t="str">
        <f>Spaces!S363</f>
        <v/>
      </c>
      <c r="T363" s="1" t="str">
        <f>Spaces!T363</f>
        <v/>
      </c>
      <c r="U363" s="1" t="str">
        <f>Spaces!U363</f>
        <v/>
      </c>
      <c r="V363" s="1" t="str">
        <f t="shared" si="1"/>
        <v/>
      </c>
      <c r="W363" s="5" t="str">
        <f t="shared" si="2"/>
        <v/>
      </c>
      <c r="X363" s="5" t="str">
        <f t="shared" si="3"/>
        <v/>
      </c>
      <c r="Y363" s="5" t="str">
        <f t="shared" si="4"/>
        <v/>
      </c>
      <c r="Z363" s="5" t="str">
        <f t="shared" si="5"/>
        <v/>
      </c>
    </row>
    <row r="364">
      <c r="A364" s="1" t="str">
        <f>Spaces!A364</f>
        <v/>
      </c>
      <c r="B364" s="1" t="str">
        <f>Spaces!B364</f>
        <v/>
      </c>
      <c r="C364" s="1" t="str">
        <f>Spaces!C364</f>
        <v/>
      </c>
      <c r="D364" s="1" t="str">
        <f>Spaces!D364</f>
        <v/>
      </c>
      <c r="E364" s="1" t="str">
        <f>Spaces!E364</f>
        <v/>
      </c>
      <c r="F364" s="1" t="str">
        <f>Spaces!F364</f>
        <v/>
      </c>
      <c r="G364" s="1" t="str">
        <f>Spaces!G364</f>
        <v/>
      </c>
      <c r="H364" s="1" t="str">
        <f>Spaces!H364</f>
        <v/>
      </c>
      <c r="I364" s="1" t="str">
        <f>Spaces!I364</f>
        <v/>
      </c>
      <c r="J364" s="1" t="str">
        <f>Spaces!J364</f>
        <v/>
      </c>
      <c r="K364" s="1" t="str">
        <f>Spaces!K364</f>
        <v/>
      </c>
      <c r="L364" s="1" t="str">
        <f>Spaces!L364</f>
        <v/>
      </c>
      <c r="M364" s="1" t="str">
        <f>Spaces!M364</f>
        <v/>
      </c>
      <c r="N364" s="1" t="str">
        <f>Spaces!N364</f>
        <v/>
      </c>
      <c r="O364" s="1" t="str">
        <f>Spaces!O364</f>
        <v/>
      </c>
      <c r="P364" s="1" t="str">
        <f>Spaces!P364</f>
        <v/>
      </c>
      <c r="Q364" s="1" t="str">
        <f>Spaces!Q364</f>
        <v/>
      </c>
      <c r="R364" s="1" t="str">
        <f>Spaces!R364</f>
        <v/>
      </c>
      <c r="S364" s="1" t="str">
        <f>Spaces!S364</f>
        <v/>
      </c>
      <c r="T364" s="1" t="str">
        <f>Spaces!T364</f>
        <v/>
      </c>
      <c r="U364" s="1" t="str">
        <f>Spaces!U364</f>
        <v/>
      </c>
      <c r="V364" s="1" t="str">
        <f t="shared" si="1"/>
        <v/>
      </c>
      <c r="W364" s="5" t="str">
        <f t="shared" si="2"/>
        <v/>
      </c>
      <c r="X364" s="5" t="str">
        <f t="shared" si="3"/>
        <v/>
      </c>
      <c r="Y364" s="5" t="str">
        <f t="shared" si="4"/>
        <v/>
      </c>
      <c r="Z364" s="5" t="str">
        <f t="shared" si="5"/>
        <v/>
      </c>
    </row>
    <row r="365">
      <c r="A365" s="1" t="str">
        <f>Spaces!A365</f>
        <v/>
      </c>
      <c r="B365" s="1" t="str">
        <f>Spaces!B365</f>
        <v/>
      </c>
      <c r="C365" s="1" t="str">
        <f>Spaces!C365</f>
        <v/>
      </c>
      <c r="D365" s="1" t="str">
        <f>Spaces!D365</f>
        <v/>
      </c>
      <c r="E365" s="1" t="str">
        <f>Spaces!E365</f>
        <v/>
      </c>
      <c r="F365" s="1" t="str">
        <f>Spaces!F365</f>
        <v/>
      </c>
      <c r="G365" s="1" t="str">
        <f>Spaces!G365</f>
        <v/>
      </c>
      <c r="H365" s="1" t="str">
        <f>Spaces!H365</f>
        <v/>
      </c>
      <c r="I365" s="1" t="str">
        <f>Spaces!I365</f>
        <v/>
      </c>
      <c r="J365" s="1" t="str">
        <f>Spaces!J365</f>
        <v/>
      </c>
      <c r="K365" s="1" t="str">
        <f>Spaces!K365</f>
        <v/>
      </c>
      <c r="L365" s="1" t="str">
        <f>Spaces!L365</f>
        <v/>
      </c>
      <c r="M365" s="1" t="str">
        <f>Spaces!M365</f>
        <v/>
      </c>
      <c r="N365" s="1" t="str">
        <f>Spaces!N365</f>
        <v/>
      </c>
      <c r="O365" s="1" t="str">
        <f>Spaces!O365</f>
        <v/>
      </c>
      <c r="P365" s="1" t="str">
        <f>Spaces!P365</f>
        <v/>
      </c>
      <c r="Q365" s="1" t="str">
        <f>Spaces!Q365</f>
        <v/>
      </c>
      <c r="R365" s="1" t="str">
        <f>Spaces!R365</f>
        <v/>
      </c>
      <c r="S365" s="1" t="str">
        <f>Spaces!S365</f>
        <v/>
      </c>
      <c r="T365" s="1" t="str">
        <f>Spaces!T365</f>
        <v/>
      </c>
      <c r="U365" s="1" t="str">
        <f>Spaces!U365</f>
        <v/>
      </c>
      <c r="V365" s="1" t="str">
        <f t="shared" si="1"/>
        <v/>
      </c>
      <c r="W365" s="5" t="str">
        <f t="shared" si="2"/>
        <v/>
      </c>
      <c r="X365" s="5" t="str">
        <f t="shared" si="3"/>
        <v/>
      </c>
      <c r="Y365" s="5" t="str">
        <f t="shared" si="4"/>
        <v/>
      </c>
      <c r="Z365" s="5" t="str">
        <f t="shared" si="5"/>
        <v/>
      </c>
    </row>
    <row r="366">
      <c r="A366" s="1" t="str">
        <f>Spaces!A366</f>
        <v/>
      </c>
      <c r="B366" s="1" t="str">
        <f>Spaces!B366</f>
        <v/>
      </c>
      <c r="C366" s="1" t="str">
        <f>Spaces!C366</f>
        <v/>
      </c>
      <c r="D366" s="1" t="str">
        <f>Spaces!D366</f>
        <v/>
      </c>
      <c r="E366" s="1" t="str">
        <f>Spaces!E366</f>
        <v/>
      </c>
      <c r="F366" s="1" t="str">
        <f>Spaces!F366</f>
        <v/>
      </c>
      <c r="G366" s="1" t="str">
        <f>Spaces!G366</f>
        <v/>
      </c>
      <c r="H366" s="1" t="str">
        <f>Spaces!H366</f>
        <v/>
      </c>
      <c r="I366" s="1" t="str">
        <f>Spaces!I366</f>
        <v/>
      </c>
      <c r="J366" s="1" t="str">
        <f>Spaces!J366</f>
        <v/>
      </c>
      <c r="K366" s="1" t="str">
        <f>Spaces!K366</f>
        <v/>
      </c>
      <c r="L366" s="1" t="str">
        <f>Spaces!L366</f>
        <v/>
      </c>
      <c r="M366" s="1" t="str">
        <f>Spaces!M366</f>
        <v/>
      </c>
      <c r="N366" s="1" t="str">
        <f>Spaces!N366</f>
        <v/>
      </c>
      <c r="O366" s="1" t="str">
        <f>Spaces!O366</f>
        <v/>
      </c>
      <c r="P366" s="1" t="str">
        <f>Spaces!P366</f>
        <v/>
      </c>
      <c r="Q366" s="1" t="str">
        <f>Spaces!Q366</f>
        <v/>
      </c>
      <c r="R366" s="1" t="str">
        <f>Spaces!R366</f>
        <v/>
      </c>
      <c r="S366" s="1" t="str">
        <f>Spaces!S366</f>
        <v/>
      </c>
      <c r="T366" s="1" t="str">
        <f>Spaces!T366</f>
        <v/>
      </c>
      <c r="U366" s="1" t="str">
        <f>Spaces!U366</f>
        <v/>
      </c>
      <c r="V366" s="1" t="str">
        <f t="shared" si="1"/>
        <v/>
      </c>
      <c r="W366" s="5" t="str">
        <f t="shared" si="2"/>
        <v/>
      </c>
      <c r="X366" s="5" t="str">
        <f t="shared" si="3"/>
        <v/>
      </c>
      <c r="Y366" s="5" t="str">
        <f t="shared" si="4"/>
        <v/>
      </c>
      <c r="Z366" s="5" t="str">
        <f t="shared" si="5"/>
        <v/>
      </c>
    </row>
    <row r="367">
      <c r="A367" s="1" t="str">
        <f>Spaces!A367</f>
        <v/>
      </c>
      <c r="B367" s="1" t="str">
        <f>Spaces!B367</f>
        <v/>
      </c>
      <c r="C367" s="1" t="str">
        <f>Spaces!C367</f>
        <v/>
      </c>
      <c r="D367" s="1" t="str">
        <f>Spaces!D367</f>
        <v/>
      </c>
      <c r="E367" s="1" t="str">
        <f>Spaces!E367</f>
        <v/>
      </c>
      <c r="F367" s="1" t="str">
        <f>Spaces!F367</f>
        <v/>
      </c>
      <c r="G367" s="1" t="str">
        <f>Spaces!G367</f>
        <v/>
      </c>
      <c r="H367" s="1" t="str">
        <f>Spaces!H367</f>
        <v/>
      </c>
      <c r="I367" s="1" t="str">
        <f>Spaces!I367</f>
        <v/>
      </c>
      <c r="J367" s="1" t="str">
        <f>Spaces!J367</f>
        <v/>
      </c>
      <c r="K367" s="1" t="str">
        <f>Spaces!K367</f>
        <v/>
      </c>
      <c r="L367" s="1" t="str">
        <f>Spaces!L367</f>
        <v/>
      </c>
      <c r="M367" s="1" t="str">
        <f>Spaces!M367</f>
        <v/>
      </c>
      <c r="N367" s="1" t="str">
        <f>Spaces!N367</f>
        <v/>
      </c>
      <c r="O367" s="1" t="str">
        <f>Spaces!O367</f>
        <v/>
      </c>
      <c r="P367" s="1" t="str">
        <f>Spaces!P367</f>
        <v/>
      </c>
      <c r="Q367" s="1" t="str">
        <f>Spaces!Q367</f>
        <v/>
      </c>
      <c r="R367" s="1" t="str">
        <f>Spaces!R367</f>
        <v/>
      </c>
      <c r="S367" s="1" t="str">
        <f>Spaces!S367</f>
        <v/>
      </c>
      <c r="T367" s="1" t="str">
        <f>Spaces!T367</f>
        <v/>
      </c>
      <c r="U367" s="1" t="str">
        <f>Spaces!U367</f>
        <v/>
      </c>
      <c r="V367" s="1" t="str">
        <f t="shared" si="1"/>
        <v/>
      </c>
      <c r="W367" s="5" t="str">
        <f t="shared" si="2"/>
        <v/>
      </c>
      <c r="X367" s="5" t="str">
        <f t="shared" si="3"/>
        <v/>
      </c>
      <c r="Y367" s="5" t="str">
        <f t="shared" si="4"/>
        <v/>
      </c>
      <c r="Z367" s="5" t="str">
        <f t="shared" si="5"/>
        <v/>
      </c>
    </row>
    <row r="368">
      <c r="A368" s="1" t="str">
        <f>Spaces!A368</f>
        <v/>
      </c>
      <c r="B368" s="1" t="str">
        <f>Spaces!B368</f>
        <v/>
      </c>
      <c r="C368" s="1" t="str">
        <f>Spaces!C368</f>
        <v/>
      </c>
      <c r="D368" s="1" t="str">
        <f>Spaces!D368</f>
        <v/>
      </c>
      <c r="E368" s="1" t="str">
        <f>Spaces!E368</f>
        <v/>
      </c>
      <c r="F368" s="1" t="str">
        <f>Spaces!F368</f>
        <v/>
      </c>
      <c r="G368" s="1" t="str">
        <f>Spaces!G368</f>
        <v/>
      </c>
      <c r="H368" s="1" t="str">
        <f>Spaces!H368</f>
        <v/>
      </c>
      <c r="I368" s="1" t="str">
        <f>Spaces!I368</f>
        <v/>
      </c>
      <c r="J368" s="1" t="str">
        <f>Spaces!J368</f>
        <v/>
      </c>
      <c r="K368" s="1" t="str">
        <f>Spaces!K368</f>
        <v/>
      </c>
      <c r="L368" s="1" t="str">
        <f>Spaces!L368</f>
        <v/>
      </c>
      <c r="M368" s="1" t="str">
        <f>Spaces!M368</f>
        <v/>
      </c>
      <c r="N368" s="1" t="str">
        <f>Spaces!N368</f>
        <v/>
      </c>
      <c r="O368" s="1" t="str">
        <f>Spaces!O368</f>
        <v/>
      </c>
      <c r="P368" s="1" t="str">
        <f>Spaces!P368</f>
        <v/>
      </c>
      <c r="Q368" s="1" t="str">
        <f>Spaces!Q368</f>
        <v/>
      </c>
      <c r="R368" s="1" t="str">
        <f>Spaces!R368</f>
        <v/>
      </c>
      <c r="S368" s="1" t="str">
        <f>Spaces!S368</f>
        <v/>
      </c>
      <c r="T368" s="1" t="str">
        <f>Spaces!T368</f>
        <v/>
      </c>
      <c r="U368" s="1" t="str">
        <f>Spaces!U368</f>
        <v/>
      </c>
      <c r="V368" s="1" t="str">
        <f t="shared" si="1"/>
        <v/>
      </c>
      <c r="W368" s="5" t="str">
        <f t="shared" si="2"/>
        <v/>
      </c>
      <c r="X368" s="5" t="str">
        <f t="shared" si="3"/>
        <v/>
      </c>
      <c r="Y368" s="5" t="str">
        <f t="shared" si="4"/>
        <v/>
      </c>
      <c r="Z368" s="5" t="str">
        <f t="shared" si="5"/>
        <v/>
      </c>
    </row>
    <row r="369">
      <c r="A369" s="1" t="str">
        <f>Spaces!A369</f>
        <v/>
      </c>
      <c r="B369" s="1" t="str">
        <f>Spaces!B369</f>
        <v/>
      </c>
      <c r="C369" s="1" t="str">
        <f>Spaces!C369</f>
        <v/>
      </c>
      <c r="D369" s="1" t="str">
        <f>Spaces!D369</f>
        <v/>
      </c>
      <c r="E369" s="1" t="str">
        <f>Spaces!E369</f>
        <v/>
      </c>
      <c r="F369" s="1" t="str">
        <f>Spaces!F369</f>
        <v/>
      </c>
      <c r="G369" s="1" t="str">
        <f>Spaces!G369</f>
        <v/>
      </c>
      <c r="H369" s="1" t="str">
        <f>Spaces!H369</f>
        <v/>
      </c>
      <c r="I369" s="1" t="str">
        <f>Spaces!I369</f>
        <v/>
      </c>
      <c r="J369" s="1" t="str">
        <f>Spaces!J369</f>
        <v/>
      </c>
      <c r="K369" s="1" t="str">
        <f>Spaces!K369</f>
        <v/>
      </c>
      <c r="L369" s="1" t="str">
        <f>Spaces!L369</f>
        <v/>
      </c>
      <c r="M369" s="1" t="str">
        <f>Spaces!M369</f>
        <v/>
      </c>
      <c r="N369" s="1" t="str">
        <f>Spaces!N369</f>
        <v/>
      </c>
      <c r="O369" s="1" t="str">
        <f>Spaces!O369</f>
        <v/>
      </c>
      <c r="P369" s="1" t="str">
        <f>Spaces!P369</f>
        <v/>
      </c>
      <c r="Q369" s="1" t="str">
        <f>Spaces!Q369</f>
        <v/>
      </c>
      <c r="R369" s="1" t="str">
        <f>Spaces!R369</f>
        <v/>
      </c>
      <c r="S369" s="1" t="str">
        <f>Spaces!S369</f>
        <v/>
      </c>
      <c r="T369" s="1" t="str">
        <f>Spaces!T369</f>
        <v/>
      </c>
      <c r="U369" s="1" t="str">
        <f>Spaces!U369</f>
        <v/>
      </c>
      <c r="V369" s="1" t="str">
        <f t="shared" si="1"/>
        <v/>
      </c>
      <c r="W369" s="5" t="str">
        <f t="shared" si="2"/>
        <v/>
      </c>
      <c r="X369" s="5" t="str">
        <f t="shared" si="3"/>
        <v/>
      </c>
      <c r="Y369" s="5" t="str">
        <f t="shared" si="4"/>
        <v/>
      </c>
      <c r="Z369" s="5" t="str">
        <f t="shared" si="5"/>
        <v/>
      </c>
    </row>
    <row r="370">
      <c r="A370" s="1" t="str">
        <f>Spaces!A370</f>
        <v/>
      </c>
      <c r="B370" s="1" t="str">
        <f>Spaces!B370</f>
        <v/>
      </c>
      <c r="C370" s="1" t="str">
        <f>Spaces!C370</f>
        <v/>
      </c>
      <c r="D370" s="1" t="str">
        <f>Spaces!D370</f>
        <v/>
      </c>
      <c r="E370" s="1" t="str">
        <f>Spaces!E370</f>
        <v/>
      </c>
      <c r="F370" s="1" t="str">
        <f>Spaces!F370</f>
        <v/>
      </c>
      <c r="G370" s="1" t="str">
        <f>Spaces!G370</f>
        <v/>
      </c>
      <c r="H370" s="1" t="str">
        <f>Spaces!H370</f>
        <v/>
      </c>
      <c r="I370" s="1" t="str">
        <f>Spaces!I370</f>
        <v/>
      </c>
      <c r="J370" s="1" t="str">
        <f>Spaces!J370</f>
        <v/>
      </c>
      <c r="K370" s="1" t="str">
        <f>Spaces!K370</f>
        <v/>
      </c>
      <c r="L370" s="1" t="str">
        <f>Spaces!L370</f>
        <v/>
      </c>
      <c r="M370" s="1" t="str">
        <f>Spaces!M370</f>
        <v/>
      </c>
      <c r="N370" s="1" t="str">
        <f>Spaces!N370</f>
        <v/>
      </c>
      <c r="O370" s="1" t="str">
        <f>Spaces!O370</f>
        <v/>
      </c>
      <c r="P370" s="1" t="str">
        <f>Spaces!P370</f>
        <v/>
      </c>
      <c r="Q370" s="1" t="str">
        <f>Spaces!Q370</f>
        <v/>
      </c>
      <c r="R370" s="1" t="str">
        <f>Spaces!R370</f>
        <v/>
      </c>
      <c r="S370" s="1" t="str">
        <f>Spaces!S370</f>
        <v/>
      </c>
      <c r="T370" s="1" t="str">
        <f>Spaces!T370</f>
        <v/>
      </c>
      <c r="U370" s="1" t="str">
        <f>Spaces!U370</f>
        <v/>
      </c>
      <c r="V370" s="1" t="str">
        <f t="shared" si="1"/>
        <v/>
      </c>
      <c r="W370" s="5" t="str">
        <f t="shared" si="2"/>
        <v/>
      </c>
      <c r="X370" s="5" t="str">
        <f t="shared" si="3"/>
        <v/>
      </c>
      <c r="Y370" s="5" t="str">
        <f t="shared" si="4"/>
        <v/>
      </c>
      <c r="Z370" s="5" t="str">
        <f t="shared" si="5"/>
        <v/>
      </c>
    </row>
    <row r="371">
      <c r="A371" s="1" t="str">
        <f>Spaces!A371</f>
        <v/>
      </c>
      <c r="B371" s="1" t="str">
        <f>Spaces!B371</f>
        <v/>
      </c>
      <c r="C371" s="1" t="str">
        <f>Spaces!C371</f>
        <v/>
      </c>
      <c r="D371" s="1" t="str">
        <f>Spaces!D371</f>
        <v/>
      </c>
      <c r="E371" s="1" t="str">
        <f>Spaces!E371</f>
        <v/>
      </c>
      <c r="F371" s="1" t="str">
        <f>Spaces!F371</f>
        <v/>
      </c>
      <c r="G371" s="1" t="str">
        <f>Spaces!G371</f>
        <v/>
      </c>
      <c r="H371" s="1" t="str">
        <f>Spaces!H371</f>
        <v/>
      </c>
      <c r="I371" s="1" t="str">
        <f>Spaces!I371</f>
        <v/>
      </c>
      <c r="J371" s="1" t="str">
        <f>Spaces!J371</f>
        <v/>
      </c>
      <c r="K371" s="1" t="str">
        <f>Spaces!K371</f>
        <v/>
      </c>
      <c r="L371" s="1" t="str">
        <f>Spaces!L371</f>
        <v/>
      </c>
      <c r="M371" s="1" t="str">
        <f>Spaces!M371</f>
        <v/>
      </c>
      <c r="N371" s="1" t="str">
        <f>Spaces!N371</f>
        <v/>
      </c>
      <c r="O371" s="1" t="str">
        <f>Spaces!O371</f>
        <v/>
      </c>
      <c r="P371" s="1" t="str">
        <f>Spaces!P371</f>
        <v/>
      </c>
      <c r="Q371" s="1" t="str">
        <f>Spaces!Q371</f>
        <v/>
      </c>
      <c r="R371" s="1" t="str">
        <f>Spaces!R371</f>
        <v/>
      </c>
      <c r="S371" s="1" t="str">
        <f>Spaces!S371</f>
        <v/>
      </c>
      <c r="T371" s="1" t="str">
        <f>Spaces!T371</f>
        <v/>
      </c>
      <c r="U371" s="1" t="str">
        <f>Spaces!U371</f>
        <v/>
      </c>
      <c r="V371" s="1" t="str">
        <f t="shared" si="1"/>
        <v/>
      </c>
      <c r="W371" s="5" t="str">
        <f t="shared" si="2"/>
        <v/>
      </c>
      <c r="X371" s="5" t="str">
        <f t="shared" si="3"/>
        <v/>
      </c>
      <c r="Y371" s="5" t="str">
        <f t="shared" si="4"/>
        <v/>
      </c>
      <c r="Z371" s="5" t="str">
        <f t="shared" si="5"/>
        <v/>
      </c>
    </row>
    <row r="372">
      <c r="A372" s="1" t="str">
        <f>Spaces!A372</f>
        <v/>
      </c>
      <c r="B372" s="1" t="str">
        <f>Spaces!B372</f>
        <v/>
      </c>
      <c r="C372" s="1" t="str">
        <f>Spaces!C372</f>
        <v/>
      </c>
      <c r="D372" s="1" t="str">
        <f>Spaces!D372</f>
        <v/>
      </c>
      <c r="E372" s="1" t="str">
        <f>Spaces!E372</f>
        <v/>
      </c>
      <c r="F372" s="1" t="str">
        <f>Spaces!F372</f>
        <v/>
      </c>
      <c r="G372" s="1" t="str">
        <f>Spaces!G372</f>
        <v/>
      </c>
      <c r="H372" s="1" t="str">
        <f>Spaces!H372</f>
        <v/>
      </c>
      <c r="I372" s="1" t="str">
        <f>Spaces!I372</f>
        <v/>
      </c>
      <c r="J372" s="1" t="str">
        <f>Spaces!J372</f>
        <v/>
      </c>
      <c r="K372" s="1" t="str">
        <f>Spaces!K372</f>
        <v/>
      </c>
      <c r="L372" s="1" t="str">
        <f>Spaces!L372</f>
        <v/>
      </c>
      <c r="M372" s="1" t="str">
        <f>Spaces!M372</f>
        <v/>
      </c>
      <c r="N372" s="1" t="str">
        <f>Spaces!N372</f>
        <v/>
      </c>
      <c r="O372" s="1" t="str">
        <f>Spaces!O372</f>
        <v/>
      </c>
      <c r="P372" s="1" t="str">
        <f>Spaces!P372</f>
        <v/>
      </c>
      <c r="Q372" s="1" t="str">
        <f>Spaces!Q372</f>
        <v/>
      </c>
      <c r="R372" s="1" t="str">
        <f>Spaces!R372</f>
        <v/>
      </c>
      <c r="S372" s="1" t="str">
        <f>Spaces!S372</f>
        <v/>
      </c>
      <c r="T372" s="1" t="str">
        <f>Spaces!T372</f>
        <v/>
      </c>
      <c r="U372" s="1" t="str">
        <f>Spaces!U372</f>
        <v/>
      </c>
      <c r="V372" s="1" t="str">
        <f t="shared" si="1"/>
        <v/>
      </c>
      <c r="W372" s="5" t="str">
        <f t="shared" si="2"/>
        <v/>
      </c>
      <c r="X372" s="5" t="str">
        <f t="shared" si="3"/>
        <v/>
      </c>
      <c r="Y372" s="5" t="str">
        <f t="shared" si="4"/>
        <v/>
      </c>
      <c r="Z372" s="5" t="str">
        <f t="shared" si="5"/>
        <v/>
      </c>
    </row>
    <row r="373">
      <c r="A373" s="1" t="str">
        <f>Spaces!A373</f>
        <v/>
      </c>
      <c r="B373" s="1" t="str">
        <f>Spaces!B373</f>
        <v/>
      </c>
      <c r="C373" s="1" t="str">
        <f>Spaces!C373</f>
        <v/>
      </c>
      <c r="D373" s="1" t="str">
        <f>Spaces!D373</f>
        <v/>
      </c>
      <c r="E373" s="1" t="str">
        <f>Spaces!E373</f>
        <v/>
      </c>
      <c r="F373" s="1" t="str">
        <f>Spaces!F373</f>
        <v/>
      </c>
      <c r="G373" s="1" t="str">
        <f>Spaces!G373</f>
        <v/>
      </c>
      <c r="H373" s="1" t="str">
        <f>Spaces!H373</f>
        <v/>
      </c>
      <c r="I373" s="1" t="str">
        <f>Spaces!I373</f>
        <v/>
      </c>
      <c r="J373" s="1" t="str">
        <f>Spaces!J373</f>
        <v/>
      </c>
      <c r="K373" s="1" t="str">
        <f>Spaces!K373</f>
        <v/>
      </c>
      <c r="L373" s="1" t="str">
        <f>Spaces!L373</f>
        <v/>
      </c>
      <c r="M373" s="1" t="str">
        <f>Spaces!M373</f>
        <v/>
      </c>
      <c r="N373" s="1" t="str">
        <f>Spaces!N373</f>
        <v/>
      </c>
      <c r="O373" s="1" t="str">
        <f>Spaces!O373</f>
        <v/>
      </c>
      <c r="P373" s="1" t="str">
        <f>Spaces!P373</f>
        <v/>
      </c>
      <c r="Q373" s="1" t="str">
        <f>Spaces!Q373</f>
        <v/>
      </c>
      <c r="R373" s="1" t="str">
        <f>Spaces!R373</f>
        <v/>
      </c>
      <c r="S373" s="1" t="str">
        <f>Spaces!S373</f>
        <v/>
      </c>
      <c r="T373" s="1" t="str">
        <f>Spaces!T373</f>
        <v/>
      </c>
      <c r="U373" s="1" t="str">
        <f>Spaces!U373</f>
        <v/>
      </c>
      <c r="V373" s="1" t="str">
        <f t="shared" si="1"/>
        <v/>
      </c>
      <c r="W373" s="5" t="str">
        <f t="shared" si="2"/>
        <v/>
      </c>
      <c r="X373" s="5" t="str">
        <f t="shared" si="3"/>
        <v/>
      </c>
      <c r="Y373" s="5" t="str">
        <f t="shared" si="4"/>
        <v/>
      </c>
      <c r="Z373" s="5" t="str">
        <f t="shared" si="5"/>
        <v/>
      </c>
    </row>
    <row r="374">
      <c r="A374" s="1" t="str">
        <f>Spaces!A374</f>
        <v/>
      </c>
      <c r="B374" s="1" t="str">
        <f>Spaces!B374</f>
        <v/>
      </c>
      <c r="C374" s="1" t="str">
        <f>Spaces!C374</f>
        <v/>
      </c>
      <c r="D374" s="1" t="str">
        <f>Spaces!D374</f>
        <v/>
      </c>
      <c r="E374" s="1" t="str">
        <f>Spaces!E374</f>
        <v/>
      </c>
      <c r="F374" s="1" t="str">
        <f>Spaces!F374</f>
        <v/>
      </c>
      <c r="G374" s="1" t="str">
        <f>Spaces!G374</f>
        <v/>
      </c>
      <c r="H374" s="1" t="str">
        <f>Spaces!H374</f>
        <v/>
      </c>
      <c r="I374" s="1" t="str">
        <f>Spaces!I374</f>
        <v/>
      </c>
      <c r="J374" s="1" t="str">
        <f>Spaces!J374</f>
        <v/>
      </c>
      <c r="K374" s="1" t="str">
        <f>Spaces!K374</f>
        <v/>
      </c>
      <c r="L374" s="1" t="str">
        <f>Spaces!L374</f>
        <v/>
      </c>
      <c r="M374" s="1" t="str">
        <f>Spaces!M374</f>
        <v/>
      </c>
      <c r="N374" s="1" t="str">
        <f>Spaces!N374</f>
        <v/>
      </c>
      <c r="O374" s="1" t="str">
        <f>Spaces!O374</f>
        <v/>
      </c>
      <c r="P374" s="1" t="str">
        <f>Spaces!P374</f>
        <v/>
      </c>
      <c r="Q374" s="1" t="str">
        <f>Spaces!Q374</f>
        <v/>
      </c>
      <c r="R374" s="1" t="str">
        <f>Spaces!R374</f>
        <v/>
      </c>
      <c r="S374" s="1" t="str">
        <f>Spaces!S374</f>
        <v/>
      </c>
      <c r="T374" s="1" t="str">
        <f>Spaces!T374</f>
        <v/>
      </c>
      <c r="U374" s="1" t="str">
        <f>Spaces!U374</f>
        <v/>
      </c>
      <c r="V374" s="1" t="str">
        <f t="shared" si="1"/>
        <v/>
      </c>
      <c r="W374" s="5" t="str">
        <f t="shared" si="2"/>
        <v/>
      </c>
      <c r="X374" s="5" t="str">
        <f t="shared" si="3"/>
        <v/>
      </c>
      <c r="Y374" s="5" t="str">
        <f t="shared" si="4"/>
        <v/>
      </c>
      <c r="Z374" s="5" t="str">
        <f t="shared" si="5"/>
        <v/>
      </c>
    </row>
    <row r="375">
      <c r="A375" s="1" t="str">
        <f>Spaces!A375</f>
        <v/>
      </c>
      <c r="B375" s="1" t="str">
        <f>Spaces!B375</f>
        <v/>
      </c>
      <c r="C375" s="1" t="str">
        <f>Spaces!C375</f>
        <v/>
      </c>
      <c r="D375" s="1" t="str">
        <f>Spaces!D375</f>
        <v/>
      </c>
      <c r="E375" s="1" t="str">
        <f>Spaces!E375</f>
        <v/>
      </c>
      <c r="F375" s="1" t="str">
        <f>Spaces!F375</f>
        <v/>
      </c>
      <c r="G375" s="1" t="str">
        <f>Spaces!G375</f>
        <v/>
      </c>
      <c r="H375" s="1" t="str">
        <f>Spaces!H375</f>
        <v/>
      </c>
      <c r="I375" s="1" t="str">
        <f>Spaces!I375</f>
        <v/>
      </c>
      <c r="J375" s="1" t="str">
        <f>Spaces!J375</f>
        <v/>
      </c>
      <c r="K375" s="1" t="str">
        <f>Spaces!K375</f>
        <v/>
      </c>
      <c r="L375" s="1" t="str">
        <f>Spaces!L375</f>
        <v/>
      </c>
      <c r="M375" s="1" t="str">
        <f>Spaces!M375</f>
        <v/>
      </c>
      <c r="N375" s="1" t="str">
        <f>Spaces!N375</f>
        <v/>
      </c>
      <c r="O375" s="1" t="str">
        <f>Spaces!O375</f>
        <v/>
      </c>
      <c r="P375" s="1" t="str">
        <f>Spaces!P375</f>
        <v/>
      </c>
      <c r="Q375" s="1" t="str">
        <f>Spaces!Q375</f>
        <v/>
      </c>
      <c r="R375" s="1" t="str">
        <f>Spaces!R375</f>
        <v/>
      </c>
      <c r="S375" s="1" t="str">
        <f>Spaces!S375</f>
        <v/>
      </c>
      <c r="T375" s="1" t="str">
        <f>Spaces!T375</f>
        <v/>
      </c>
      <c r="U375" s="1" t="str">
        <f>Spaces!U375</f>
        <v/>
      </c>
      <c r="V375" s="1" t="str">
        <f t="shared" si="1"/>
        <v/>
      </c>
      <c r="W375" s="5" t="str">
        <f t="shared" si="2"/>
        <v/>
      </c>
      <c r="X375" s="5" t="str">
        <f t="shared" si="3"/>
        <v/>
      </c>
      <c r="Y375" s="5" t="str">
        <f t="shared" si="4"/>
        <v/>
      </c>
      <c r="Z375" s="5" t="str">
        <f t="shared" si="5"/>
        <v/>
      </c>
    </row>
    <row r="376">
      <c r="A376" s="1" t="str">
        <f>Spaces!A376</f>
        <v/>
      </c>
      <c r="B376" s="1" t="str">
        <f>Spaces!B376</f>
        <v/>
      </c>
      <c r="C376" s="1" t="str">
        <f>Spaces!C376</f>
        <v/>
      </c>
      <c r="D376" s="1" t="str">
        <f>Spaces!D376</f>
        <v/>
      </c>
      <c r="E376" s="1" t="str">
        <f>Spaces!E376</f>
        <v/>
      </c>
      <c r="F376" s="1" t="str">
        <f>Spaces!F376</f>
        <v/>
      </c>
      <c r="G376" s="1" t="str">
        <f>Spaces!G376</f>
        <v/>
      </c>
      <c r="H376" s="1" t="str">
        <f>Spaces!H376</f>
        <v/>
      </c>
      <c r="I376" s="1" t="str">
        <f>Spaces!I376</f>
        <v/>
      </c>
      <c r="J376" s="1" t="str">
        <f>Spaces!J376</f>
        <v/>
      </c>
      <c r="K376" s="1" t="str">
        <f>Spaces!K376</f>
        <v/>
      </c>
      <c r="L376" s="1" t="str">
        <f>Spaces!L376</f>
        <v/>
      </c>
      <c r="M376" s="1" t="str">
        <f>Spaces!M376</f>
        <v/>
      </c>
      <c r="N376" s="1" t="str">
        <f>Spaces!N376</f>
        <v/>
      </c>
      <c r="O376" s="1" t="str">
        <f>Spaces!O376</f>
        <v/>
      </c>
      <c r="P376" s="1" t="str">
        <f>Spaces!P376</f>
        <v/>
      </c>
      <c r="Q376" s="1" t="str">
        <f>Spaces!Q376</f>
        <v/>
      </c>
      <c r="R376" s="1" t="str">
        <f>Spaces!R376</f>
        <v/>
      </c>
      <c r="S376" s="1" t="str">
        <f>Spaces!S376</f>
        <v/>
      </c>
      <c r="T376" s="1" t="str">
        <f>Spaces!T376</f>
        <v/>
      </c>
      <c r="U376" s="1" t="str">
        <f>Spaces!U376</f>
        <v/>
      </c>
      <c r="V376" s="1" t="str">
        <f t="shared" si="1"/>
        <v/>
      </c>
      <c r="W376" s="5" t="str">
        <f t="shared" si="2"/>
        <v/>
      </c>
      <c r="X376" s="5" t="str">
        <f t="shared" si="3"/>
        <v/>
      </c>
      <c r="Y376" s="5" t="str">
        <f t="shared" si="4"/>
        <v/>
      </c>
      <c r="Z376" s="5" t="str">
        <f t="shared" si="5"/>
        <v/>
      </c>
    </row>
    <row r="377">
      <c r="A377" s="1" t="str">
        <f>Spaces!A377</f>
        <v/>
      </c>
      <c r="B377" s="1" t="str">
        <f>Spaces!B377</f>
        <v/>
      </c>
      <c r="C377" s="1" t="str">
        <f>Spaces!C377</f>
        <v/>
      </c>
      <c r="D377" s="1" t="str">
        <f>Spaces!D377</f>
        <v/>
      </c>
      <c r="E377" s="1" t="str">
        <f>Spaces!E377</f>
        <v/>
      </c>
      <c r="F377" s="1" t="str">
        <f>Spaces!F377</f>
        <v/>
      </c>
      <c r="G377" s="1" t="str">
        <f>Spaces!G377</f>
        <v/>
      </c>
      <c r="H377" s="1" t="str">
        <f>Spaces!H377</f>
        <v/>
      </c>
      <c r="I377" s="1" t="str">
        <f>Spaces!I377</f>
        <v/>
      </c>
      <c r="J377" s="1" t="str">
        <f>Spaces!J377</f>
        <v/>
      </c>
      <c r="K377" s="1" t="str">
        <f>Spaces!K377</f>
        <v/>
      </c>
      <c r="L377" s="1" t="str">
        <f>Spaces!L377</f>
        <v/>
      </c>
      <c r="M377" s="1" t="str">
        <f>Spaces!M377</f>
        <v/>
      </c>
      <c r="N377" s="1" t="str">
        <f>Spaces!N377</f>
        <v/>
      </c>
      <c r="O377" s="1" t="str">
        <f>Spaces!O377</f>
        <v/>
      </c>
      <c r="P377" s="1" t="str">
        <f>Spaces!P377</f>
        <v/>
      </c>
      <c r="Q377" s="1" t="str">
        <f>Spaces!Q377</f>
        <v/>
      </c>
      <c r="R377" s="1" t="str">
        <f>Spaces!R377</f>
        <v/>
      </c>
      <c r="S377" s="1" t="str">
        <f>Spaces!S377</f>
        <v/>
      </c>
      <c r="T377" s="1" t="str">
        <f>Spaces!T377</f>
        <v/>
      </c>
      <c r="U377" s="1" t="str">
        <f>Spaces!U377</f>
        <v/>
      </c>
      <c r="V377" s="1" t="str">
        <f t="shared" si="1"/>
        <v/>
      </c>
      <c r="W377" s="5" t="str">
        <f t="shared" si="2"/>
        <v/>
      </c>
      <c r="X377" s="5" t="str">
        <f t="shared" si="3"/>
        <v/>
      </c>
      <c r="Y377" s="5" t="str">
        <f t="shared" si="4"/>
        <v/>
      </c>
      <c r="Z377" s="5" t="str">
        <f t="shared" si="5"/>
        <v/>
      </c>
    </row>
    <row r="378">
      <c r="A378" s="1" t="str">
        <f>Spaces!A378</f>
        <v/>
      </c>
      <c r="B378" s="1" t="str">
        <f>Spaces!B378</f>
        <v/>
      </c>
      <c r="C378" s="1" t="str">
        <f>Spaces!C378</f>
        <v/>
      </c>
      <c r="D378" s="1" t="str">
        <f>Spaces!D378</f>
        <v/>
      </c>
      <c r="E378" s="1" t="str">
        <f>Spaces!E378</f>
        <v/>
      </c>
      <c r="F378" s="1" t="str">
        <f>Spaces!F378</f>
        <v/>
      </c>
      <c r="G378" s="1" t="str">
        <f>Spaces!G378</f>
        <v/>
      </c>
      <c r="H378" s="1" t="str">
        <f>Spaces!H378</f>
        <v/>
      </c>
      <c r="I378" s="1" t="str">
        <f>Spaces!I378</f>
        <v/>
      </c>
      <c r="J378" s="1" t="str">
        <f>Spaces!J378</f>
        <v/>
      </c>
      <c r="K378" s="1" t="str">
        <f>Spaces!K378</f>
        <v/>
      </c>
      <c r="L378" s="1" t="str">
        <f>Spaces!L378</f>
        <v/>
      </c>
      <c r="M378" s="1" t="str">
        <f>Spaces!M378</f>
        <v/>
      </c>
      <c r="N378" s="1" t="str">
        <f>Spaces!N378</f>
        <v/>
      </c>
      <c r="O378" s="1" t="str">
        <f>Spaces!O378</f>
        <v/>
      </c>
      <c r="P378" s="1" t="str">
        <f>Spaces!P378</f>
        <v/>
      </c>
      <c r="Q378" s="1" t="str">
        <f>Spaces!Q378</f>
        <v/>
      </c>
      <c r="R378" s="1" t="str">
        <f>Spaces!R378</f>
        <v/>
      </c>
      <c r="S378" s="1" t="str">
        <f>Spaces!S378</f>
        <v/>
      </c>
      <c r="T378" s="1" t="str">
        <f>Spaces!T378</f>
        <v/>
      </c>
      <c r="U378" s="1" t="str">
        <f>Spaces!U378</f>
        <v/>
      </c>
      <c r="V378" s="1" t="str">
        <f t="shared" si="1"/>
        <v/>
      </c>
      <c r="W378" s="5" t="str">
        <f t="shared" si="2"/>
        <v/>
      </c>
      <c r="X378" s="5" t="str">
        <f t="shared" si="3"/>
        <v/>
      </c>
      <c r="Y378" s="5" t="str">
        <f t="shared" si="4"/>
        <v/>
      </c>
      <c r="Z378" s="5" t="str">
        <f t="shared" si="5"/>
        <v/>
      </c>
    </row>
    <row r="379">
      <c r="A379" s="1" t="str">
        <f>Spaces!A379</f>
        <v/>
      </c>
      <c r="B379" s="1" t="str">
        <f>Spaces!B379</f>
        <v/>
      </c>
      <c r="C379" s="1" t="str">
        <f>Spaces!C379</f>
        <v/>
      </c>
      <c r="D379" s="1" t="str">
        <f>Spaces!D379</f>
        <v/>
      </c>
      <c r="E379" s="1" t="str">
        <f>Spaces!E379</f>
        <v/>
      </c>
      <c r="F379" s="1" t="str">
        <f>Spaces!F379</f>
        <v/>
      </c>
      <c r="G379" s="1" t="str">
        <f>Spaces!G379</f>
        <v/>
      </c>
      <c r="H379" s="1" t="str">
        <f>Spaces!H379</f>
        <v/>
      </c>
      <c r="I379" s="1" t="str">
        <f>Spaces!I379</f>
        <v/>
      </c>
      <c r="J379" s="1" t="str">
        <f>Spaces!J379</f>
        <v/>
      </c>
      <c r="K379" s="1" t="str">
        <f>Spaces!K379</f>
        <v/>
      </c>
      <c r="L379" s="1" t="str">
        <f>Spaces!L379</f>
        <v/>
      </c>
      <c r="M379" s="1" t="str">
        <f>Spaces!M379</f>
        <v/>
      </c>
      <c r="N379" s="1" t="str">
        <f>Spaces!N379</f>
        <v/>
      </c>
      <c r="O379" s="1" t="str">
        <f>Spaces!O379</f>
        <v/>
      </c>
      <c r="P379" s="1" t="str">
        <f>Spaces!P379</f>
        <v/>
      </c>
      <c r="Q379" s="1" t="str">
        <f>Spaces!Q379</f>
        <v/>
      </c>
      <c r="R379" s="1" t="str">
        <f>Spaces!R379</f>
        <v/>
      </c>
      <c r="S379" s="1" t="str">
        <f>Spaces!S379</f>
        <v/>
      </c>
      <c r="T379" s="1" t="str">
        <f>Spaces!T379</f>
        <v/>
      </c>
      <c r="U379" s="1" t="str">
        <f>Spaces!U379</f>
        <v/>
      </c>
      <c r="V379" s="1" t="str">
        <f t="shared" si="1"/>
        <v/>
      </c>
      <c r="W379" s="5" t="str">
        <f t="shared" si="2"/>
        <v/>
      </c>
      <c r="X379" s="5" t="str">
        <f t="shared" si="3"/>
        <v/>
      </c>
      <c r="Y379" s="5" t="str">
        <f t="shared" si="4"/>
        <v/>
      </c>
      <c r="Z379" s="5" t="str">
        <f t="shared" si="5"/>
        <v/>
      </c>
    </row>
    <row r="380">
      <c r="A380" s="1" t="str">
        <f>Spaces!A380</f>
        <v/>
      </c>
      <c r="B380" s="1" t="str">
        <f>Spaces!B380</f>
        <v/>
      </c>
      <c r="C380" s="1" t="str">
        <f>Spaces!C380</f>
        <v/>
      </c>
      <c r="D380" s="1" t="str">
        <f>Spaces!D380</f>
        <v/>
      </c>
      <c r="E380" s="1" t="str">
        <f>Spaces!E380</f>
        <v/>
      </c>
      <c r="F380" s="1" t="str">
        <f>Spaces!F380</f>
        <v/>
      </c>
      <c r="G380" s="1" t="str">
        <f>Spaces!G380</f>
        <v/>
      </c>
      <c r="H380" s="1" t="str">
        <f>Spaces!H380</f>
        <v/>
      </c>
      <c r="I380" s="1" t="str">
        <f>Spaces!I380</f>
        <v/>
      </c>
      <c r="J380" s="1" t="str">
        <f>Spaces!J380</f>
        <v/>
      </c>
      <c r="K380" s="1" t="str">
        <f>Spaces!K380</f>
        <v/>
      </c>
      <c r="L380" s="1" t="str">
        <f>Spaces!L380</f>
        <v/>
      </c>
      <c r="M380" s="1" t="str">
        <f>Spaces!M380</f>
        <v/>
      </c>
      <c r="N380" s="1" t="str">
        <f>Spaces!N380</f>
        <v/>
      </c>
      <c r="O380" s="1" t="str">
        <f>Spaces!O380</f>
        <v/>
      </c>
      <c r="P380" s="1" t="str">
        <f>Spaces!P380</f>
        <v/>
      </c>
      <c r="Q380" s="1" t="str">
        <f>Spaces!Q380</f>
        <v/>
      </c>
      <c r="R380" s="1" t="str">
        <f>Spaces!R380</f>
        <v/>
      </c>
      <c r="S380" s="1" t="str">
        <f>Spaces!S380</f>
        <v/>
      </c>
      <c r="T380" s="1" t="str">
        <f>Spaces!T380</f>
        <v/>
      </c>
      <c r="U380" s="1" t="str">
        <f>Spaces!U380</f>
        <v/>
      </c>
      <c r="V380" s="1" t="str">
        <f t="shared" si="1"/>
        <v/>
      </c>
      <c r="W380" s="5" t="str">
        <f t="shared" si="2"/>
        <v/>
      </c>
      <c r="X380" s="5" t="str">
        <f t="shared" si="3"/>
        <v/>
      </c>
      <c r="Y380" s="5" t="str">
        <f t="shared" si="4"/>
        <v/>
      </c>
      <c r="Z380" s="5" t="str">
        <f t="shared" si="5"/>
        <v/>
      </c>
    </row>
    <row r="381">
      <c r="A381" s="1" t="str">
        <f>Spaces!A381</f>
        <v/>
      </c>
      <c r="B381" s="1" t="str">
        <f>Spaces!B381</f>
        <v/>
      </c>
      <c r="C381" s="1" t="str">
        <f>Spaces!C381</f>
        <v/>
      </c>
      <c r="D381" s="1" t="str">
        <f>Spaces!D381</f>
        <v/>
      </c>
      <c r="E381" s="1" t="str">
        <f>Spaces!E381</f>
        <v/>
      </c>
      <c r="F381" s="1" t="str">
        <f>Spaces!F381</f>
        <v/>
      </c>
      <c r="G381" s="1" t="str">
        <f>Spaces!G381</f>
        <v/>
      </c>
      <c r="H381" s="1" t="str">
        <f>Spaces!H381</f>
        <v/>
      </c>
      <c r="I381" s="1" t="str">
        <f>Spaces!I381</f>
        <v/>
      </c>
      <c r="J381" s="1" t="str">
        <f>Spaces!J381</f>
        <v/>
      </c>
      <c r="K381" s="1" t="str">
        <f>Spaces!K381</f>
        <v/>
      </c>
      <c r="L381" s="1" t="str">
        <f>Spaces!L381</f>
        <v/>
      </c>
      <c r="M381" s="1" t="str">
        <f>Spaces!M381</f>
        <v/>
      </c>
      <c r="N381" s="1" t="str">
        <f>Spaces!N381</f>
        <v/>
      </c>
      <c r="O381" s="1" t="str">
        <f>Spaces!O381</f>
        <v/>
      </c>
      <c r="P381" s="1" t="str">
        <f>Spaces!P381</f>
        <v/>
      </c>
      <c r="Q381" s="1" t="str">
        <f>Spaces!Q381</f>
        <v/>
      </c>
      <c r="R381" s="1" t="str">
        <f>Spaces!R381</f>
        <v/>
      </c>
      <c r="S381" s="1" t="str">
        <f>Spaces!S381</f>
        <v/>
      </c>
      <c r="T381" s="1" t="str">
        <f>Spaces!T381</f>
        <v/>
      </c>
      <c r="U381" s="1" t="str">
        <f>Spaces!U381</f>
        <v/>
      </c>
      <c r="V381" s="1" t="str">
        <f t="shared" si="1"/>
        <v/>
      </c>
      <c r="W381" s="5" t="str">
        <f t="shared" si="2"/>
        <v/>
      </c>
      <c r="X381" s="5" t="str">
        <f t="shared" si="3"/>
        <v/>
      </c>
      <c r="Y381" s="5" t="str">
        <f t="shared" si="4"/>
        <v/>
      </c>
      <c r="Z381" s="5" t="str">
        <f t="shared" si="5"/>
        <v/>
      </c>
    </row>
    <row r="382">
      <c r="A382" s="1" t="str">
        <f>Spaces!A382</f>
        <v/>
      </c>
      <c r="B382" s="1" t="str">
        <f>Spaces!B382</f>
        <v/>
      </c>
      <c r="C382" s="1" t="str">
        <f>Spaces!C382</f>
        <v/>
      </c>
      <c r="D382" s="1" t="str">
        <f>Spaces!D382</f>
        <v/>
      </c>
      <c r="E382" s="1" t="str">
        <f>Spaces!E382</f>
        <v/>
      </c>
      <c r="F382" s="1" t="str">
        <f>Spaces!F382</f>
        <v/>
      </c>
      <c r="G382" s="1" t="str">
        <f>Spaces!G382</f>
        <v/>
      </c>
      <c r="H382" s="1" t="str">
        <f>Spaces!H382</f>
        <v/>
      </c>
      <c r="I382" s="1" t="str">
        <f>Spaces!I382</f>
        <v/>
      </c>
      <c r="J382" s="1" t="str">
        <f>Spaces!J382</f>
        <v/>
      </c>
      <c r="K382" s="1" t="str">
        <f>Spaces!K382</f>
        <v/>
      </c>
      <c r="L382" s="1" t="str">
        <f>Spaces!L382</f>
        <v/>
      </c>
      <c r="M382" s="1" t="str">
        <f>Spaces!M382</f>
        <v/>
      </c>
      <c r="N382" s="1" t="str">
        <f>Spaces!N382</f>
        <v/>
      </c>
      <c r="O382" s="1" t="str">
        <f>Spaces!O382</f>
        <v/>
      </c>
      <c r="P382" s="1" t="str">
        <f>Spaces!P382</f>
        <v/>
      </c>
      <c r="Q382" s="1" t="str">
        <f>Spaces!Q382</f>
        <v/>
      </c>
      <c r="R382" s="1" t="str">
        <f>Spaces!R382</f>
        <v/>
      </c>
      <c r="S382" s="1" t="str">
        <f>Spaces!S382</f>
        <v/>
      </c>
      <c r="T382" s="1" t="str">
        <f>Spaces!T382</f>
        <v/>
      </c>
      <c r="U382" s="1" t="str">
        <f>Spaces!U382</f>
        <v/>
      </c>
      <c r="V382" s="1" t="str">
        <f t="shared" si="1"/>
        <v/>
      </c>
      <c r="W382" s="5" t="str">
        <f t="shared" si="2"/>
        <v/>
      </c>
      <c r="X382" s="5" t="str">
        <f t="shared" si="3"/>
        <v/>
      </c>
      <c r="Y382" s="5" t="str">
        <f t="shared" si="4"/>
        <v/>
      </c>
      <c r="Z382" s="5" t="str">
        <f t="shared" si="5"/>
        <v/>
      </c>
    </row>
    <row r="383">
      <c r="A383" s="1" t="str">
        <f>Spaces!A383</f>
        <v/>
      </c>
      <c r="B383" s="1" t="str">
        <f>Spaces!B383</f>
        <v/>
      </c>
      <c r="C383" s="1" t="str">
        <f>Spaces!C383</f>
        <v/>
      </c>
      <c r="D383" s="1" t="str">
        <f>Spaces!D383</f>
        <v/>
      </c>
      <c r="E383" s="1" t="str">
        <f>Spaces!E383</f>
        <v/>
      </c>
      <c r="F383" s="1" t="str">
        <f>Spaces!F383</f>
        <v/>
      </c>
      <c r="G383" s="1" t="str">
        <f>Spaces!G383</f>
        <v/>
      </c>
      <c r="H383" s="1" t="str">
        <f>Spaces!H383</f>
        <v/>
      </c>
      <c r="I383" s="1" t="str">
        <f>Spaces!I383</f>
        <v/>
      </c>
      <c r="J383" s="1" t="str">
        <f>Spaces!J383</f>
        <v/>
      </c>
      <c r="K383" s="1" t="str">
        <f>Spaces!K383</f>
        <v/>
      </c>
      <c r="L383" s="1" t="str">
        <f>Spaces!L383</f>
        <v/>
      </c>
      <c r="M383" s="1" t="str">
        <f>Spaces!M383</f>
        <v/>
      </c>
      <c r="N383" s="1" t="str">
        <f>Spaces!N383</f>
        <v/>
      </c>
      <c r="O383" s="1" t="str">
        <f>Spaces!O383</f>
        <v/>
      </c>
      <c r="P383" s="1" t="str">
        <f>Spaces!P383</f>
        <v/>
      </c>
      <c r="Q383" s="1" t="str">
        <f>Spaces!Q383</f>
        <v/>
      </c>
      <c r="R383" s="1" t="str">
        <f>Spaces!R383</f>
        <v/>
      </c>
      <c r="S383" s="1" t="str">
        <f>Spaces!S383</f>
        <v/>
      </c>
      <c r="T383" s="1" t="str">
        <f>Spaces!T383</f>
        <v/>
      </c>
      <c r="U383" s="1" t="str">
        <f>Spaces!U383</f>
        <v/>
      </c>
      <c r="V383" s="1" t="str">
        <f t="shared" si="1"/>
        <v/>
      </c>
      <c r="W383" s="5" t="str">
        <f t="shared" si="2"/>
        <v/>
      </c>
      <c r="X383" s="5" t="str">
        <f t="shared" si="3"/>
        <v/>
      </c>
      <c r="Y383" s="5" t="str">
        <f t="shared" si="4"/>
        <v/>
      </c>
      <c r="Z383" s="5" t="str">
        <f t="shared" si="5"/>
        <v/>
      </c>
    </row>
    <row r="384">
      <c r="A384" s="1" t="str">
        <f>Spaces!A384</f>
        <v/>
      </c>
      <c r="B384" s="1" t="str">
        <f>Spaces!B384</f>
        <v/>
      </c>
      <c r="C384" s="1" t="str">
        <f>Spaces!C384</f>
        <v/>
      </c>
      <c r="D384" s="1" t="str">
        <f>Spaces!D384</f>
        <v/>
      </c>
      <c r="E384" s="1" t="str">
        <f>Spaces!E384</f>
        <v/>
      </c>
      <c r="F384" s="1" t="str">
        <f>Spaces!F384</f>
        <v/>
      </c>
      <c r="G384" s="1" t="str">
        <f>Spaces!G384</f>
        <v/>
      </c>
      <c r="H384" s="1" t="str">
        <f>Spaces!H384</f>
        <v/>
      </c>
      <c r="I384" s="1" t="str">
        <f>Spaces!I384</f>
        <v/>
      </c>
      <c r="J384" s="1" t="str">
        <f>Spaces!J384</f>
        <v/>
      </c>
      <c r="K384" s="1" t="str">
        <f>Spaces!K384</f>
        <v/>
      </c>
      <c r="L384" s="1" t="str">
        <f>Spaces!L384</f>
        <v/>
      </c>
      <c r="M384" s="1" t="str">
        <f>Spaces!M384</f>
        <v/>
      </c>
      <c r="N384" s="1" t="str">
        <f>Spaces!N384</f>
        <v/>
      </c>
      <c r="O384" s="1" t="str">
        <f>Spaces!O384</f>
        <v/>
      </c>
      <c r="P384" s="1" t="str">
        <f>Spaces!P384</f>
        <v/>
      </c>
      <c r="Q384" s="1" t="str">
        <f>Spaces!Q384</f>
        <v/>
      </c>
      <c r="R384" s="1" t="str">
        <f>Spaces!R384</f>
        <v/>
      </c>
      <c r="S384" s="1" t="str">
        <f>Spaces!S384</f>
        <v/>
      </c>
      <c r="T384" s="1" t="str">
        <f>Spaces!T384</f>
        <v/>
      </c>
      <c r="U384" s="1" t="str">
        <f>Spaces!U384</f>
        <v/>
      </c>
      <c r="V384" s="1" t="str">
        <f t="shared" si="1"/>
        <v/>
      </c>
      <c r="W384" s="5" t="str">
        <f t="shared" si="2"/>
        <v/>
      </c>
      <c r="X384" s="5" t="str">
        <f t="shared" si="3"/>
        <v/>
      </c>
      <c r="Y384" s="5" t="str">
        <f t="shared" si="4"/>
        <v/>
      </c>
      <c r="Z384" s="5" t="str">
        <f t="shared" si="5"/>
        <v/>
      </c>
    </row>
    <row r="385">
      <c r="A385" s="1" t="str">
        <f>Spaces!A385</f>
        <v/>
      </c>
      <c r="B385" s="1" t="str">
        <f>Spaces!B385</f>
        <v/>
      </c>
      <c r="C385" s="1" t="str">
        <f>Spaces!C385</f>
        <v/>
      </c>
      <c r="D385" s="1" t="str">
        <f>Spaces!D385</f>
        <v/>
      </c>
      <c r="E385" s="1" t="str">
        <f>Spaces!E385</f>
        <v/>
      </c>
      <c r="F385" s="1" t="str">
        <f>Spaces!F385</f>
        <v/>
      </c>
      <c r="G385" s="1" t="str">
        <f>Spaces!G385</f>
        <v/>
      </c>
      <c r="H385" s="1" t="str">
        <f>Spaces!H385</f>
        <v/>
      </c>
      <c r="I385" s="1" t="str">
        <f>Spaces!I385</f>
        <v/>
      </c>
      <c r="J385" s="1" t="str">
        <f>Spaces!J385</f>
        <v/>
      </c>
      <c r="K385" s="1" t="str">
        <f>Spaces!K385</f>
        <v/>
      </c>
      <c r="L385" s="1" t="str">
        <f>Spaces!L385</f>
        <v/>
      </c>
      <c r="M385" s="1" t="str">
        <f>Spaces!M385</f>
        <v/>
      </c>
      <c r="N385" s="1" t="str">
        <f>Spaces!N385</f>
        <v/>
      </c>
      <c r="O385" s="1" t="str">
        <f>Spaces!O385</f>
        <v/>
      </c>
      <c r="P385" s="1" t="str">
        <f>Spaces!P385</f>
        <v/>
      </c>
      <c r="Q385" s="1" t="str">
        <f>Spaces!Q385</f>
        <v/>
      </c>
      <c r="R385" s="1" t="str">
        <f>Spaces!R385</f>
        <v/>
      </c>
      <c r="S385" s="1" t="str">
        <f>Spaces!S385</f>
        <v/>
      </c>
      <c r="T385" s="1" t="str">
        <f>Spaces!T385</f>
        <v/>
      </c>
      <c r="U385" s="1" t="str">
        <f>Spaces!U385</f>
        <v/>
      </c>
      <c r="V385" s="1" t="str">
        <f t="shared" si="1"/>
        <v/>
      </c>
      <c r="W385" s="5" t="str">
        <f t="shared" si="2"/>
        <v/>
      </c>
      <c r="X385" s="5" t="str">
        <f t="shared" si="3"/>
        <v/>
      </c>
      <c r="Y385" s="5" t="str">
        <f t="shared" si="4"/>
        <v/>
      </c>
      <c r="Z385" s="5" t="str">
        <f t="shared" si="5"/>
        <v/>
      </c>
    </row>
    <row r="386">
      <c r="A386" s="1" t="str">
        <f>Spaces!A386</f>
        <v/>
      </c>
      <c r="B386" s="1" t="str">
        <f>Spaces!B386</f>
        <v/>
      </c>
      <c r="C386" s="1" t="str">
        <f>Spaces!C386</f>
        <v/>
      </c>
      <c r="D386" s="1" t="str">
        <f>Spaces!D386</f>
        <v/>
      </c>
      <c r="E386" s="1" t="str">
        <f>Spaces!E386</f>
        <v/>
      </c>
      <c r="F386" s="1" t="str">
        <f>Spaces!F386</f>
        <v/>
      </c>
      <c r="G386" s="1" t="str">
        <f>Spaces!G386</f>
        <v/>
      </c>
      <c r="H386" s="1" t="str">
        <f>Spaces!H386</f>
        <v/>
      </c>
      <c r="I386" s="1" t="str">
        <f>Spaces!I386</f>
        <v/>
      </c>
      <c r="J386" s="1" t="str">
        <f>Spaces!J386</f>
        <v/>
      </c>
      <c r="K386" s="1" t="str">
        <f>Spaces!K386</f>
        <v/>
      </c>
      <c r="L386" s="1" t="str">
        <f>Spaces!L386</f>
        <v/>
      </c>
      <c r="M386" s="1" t="str">
        <f>Spaces!M386</f>
        <v/>
      </c>
      <c r="N386" s="1" t="str">
        <f>Spaces!N386</f>
        <v/>
      </c>
      <c r="O386" s="1" t="str">
        <f>Spaces!O386</f>
        <v/>
      </c>
      <c r="P386" s="1" t="str">
        <f>Spaces!P386</f>
        <v/>
      </c>
      <c r="Q386" s="1" t="str">
        <f>Spaces!Q386</f>
        <v/>
      </c>
      <c r="R386" s="1" t="str">
        <f>Spaces!R386</f>
        <v/>
      </c>
      <c r="S386" s="1" t="str">
        <f>Spaces!S386</f>
        <v/>
      </c>
      <c r="T386" s="1" t="str">
        <f>Spaces!T386</f>
        <v/>
      </c>
      <c r="U386" s="1" t="str">
        <f>Spaces!U386</f>
        <v/>
      </c>
      <c r="V386" s="1" t="str">
        <f t="shared" si="1"/>
        <v/>
      </c>
      <c r="W386" s="5" t="str">
        <f t="shared" si="2"/>
        <v/>
      </c>
      <c r="X386" s="5" t="str">
        <f t="shared" si="3"/>
        <v/>
      </c>
      <c r="Y386" s="5" t="str">
        <f t="shared" si="4"/>
        <v/>
      </c>
      <c r="Z386" s="5" t="str">
        <f t="shared" si="5"/>
        <v/>
      </c>
    </row>
    <row r="387">
      <c r="A387" s="1" t="str">
        <f>Spaces!A387</f>
        <v/>
      </c>
      <c r="B387" s="1" t="str">
        <f>Spaces!B387</f>
        <v/>
      </c>
      <c r="C387" s="1" t="str">
        <f>Spaces!C387</f>
        <v/>
      </c>
      <c r="D387" s="1" t="str">
        <f>Spaces!D387</f>
        <v/>
      </c>
      <c r="E387" s="1" t="str">
        <f>Spaces!E387</f>
        <v/>
      </c>
      <c r="F387" s="1" t="str">
        <f>Spaces!F387</f>
        <v/>
      </c>
      <c r="G387" s="1" t="str">
        <f>Spaces!G387</f>
        <v/>
      </c>
      <c r="H387" s="1" t="str">
        <f>Spaces!H387</f>
        <v/>
      </c>
      <c r="I387" s="1" t="str">
        <f>Spaces!I387</f>
        <v/>
      </c>
      <c r="J387" s="1" t="str">
        <f>Spaces!J387</f>
        <v/>
      </c>
      <c r="K387" s="1" t="str">
        <f>Spaces!K387</f>
        <v/>
      </c>
      <c r="L387" s="1" t="str">
        <f>Spaces!L387</f>
        <v/>
      </c>
      <c r="M387" s="1" t="str">
        <f>Spaces!M387</f>
        <v/>
      </c>
      <c r="N387" s="1" t="str">
        <f>Spaces!N387</f>
        <v/>
      </c>
      <c r="O387" s="1" t="str">
        <f>Spaces!O387</f>
        <v/>
      </c>
      <c r="P387" s="1" t="str">
        <f>Spaces!P387</f>
        <v/>
      </c>
      <c r="Q387" s="1" t="str">
        <f>Spaces!Q387</f>
        <v/>
      </c>
      <c r="R387" s="1" t="str">
        <f>Spaces!R387</f>
        <v/>
      </c>
      <c r="S387" s="1" t="str">
        <f>Spaces!S387</f>
        <v/>
      </c>
      <c r="T387" s="1" t="str">
        <f>Spaces!T387</f>
        <v/>
      </c>
      <c r="U387" s="1" t="str">
        <f>Spaces!U387</f>
        <v/>
      </c>
      <c r="V387" s="1" t="str">
        <f t="shared" si="1"/>
        <v/>
      </c>
      <c r="W387" s="5" t="str">
        <f t="shared" si="2"/>
        <v/>
      </c>
      <c r="X387" s="5" t="str">
        <f t="shared" si="3"/>
        <v/>
      </c>
      <c r="Y387" s="5" t="str">
        <f t="shared" si="4"/>
        <v/>
      </c>
      <c r="Z387" s="5" t="str">
        <f t="shared" si="5"/>
        <v/>
      </c>
    </row>
    <row r="388">
      <c r="A388" s="1" t="str">
        <f>Spaces!A388</f>
        <v/>
      </c>
      <c r="B388" s="1" t="str">
        <f>Spaces!B388</f>
        <v/>
      </c>
      <c r="C388" s="1" t="str">
        <f>Spaces!C388</f>
        <v/>
      </c>
      <c r="D388" s="1" t="str">
        <f>Spaces!D388</f>
        <v/>
      </c>
      <c r="E388" s="1" t="str">
        <f>Spaces!E388</f>
        <v/>
      </c>
      <c r="F388" s="1" t="str">
        <f>Spaces!F388</f>
        <v/>
      </c>
      <c r="G388" s="1" t="str">
        <f>Spaces!G388</f>
        <v/>
      </c>
      <c r="H388" s="1" t="str">
        <f>Spaces!H388</f>
        <v/>
      </c>
      <c r="I388" s="1" t="str">
        <f>Spaces!I388</f>
        <v/>
      </c>
      <c r="J388" s="1" t="str">
        <f>Spaces!J388</f>
        <v/>
      </c>
      <c r="K388" s="1" t="str">
        <f>Spaces!K388</f>
        <v/>
      </c>
      <c r="L388" s="1" t="str">
        <f>Spaces!L388</f>
        <v/>
      </c>
      <c r="M388" s="1" t="str">
        <f>Spaces!M388</f>
        <v/>
      </c>
      <c r="N388" s="1" t="str">
        <f>Spaces!N388</f>
        <v/>
      </c>
      <c r="O388" s="1" t="str">
        <f>Spaces!O388</f>
        <v/>
      </c>
      <c r="P388" s="1" t="str">
        <f>Spaces!P388</f>
        <v/>
      </c>
      <c r="Q388" s="1" t="str">
        <f>Spaces!Q388</f>
        <v/>
      </c>
      <c r="R388" s="1" t="str">
        <f>Spaces!R388</f>
        <v/>
      </c>
      <c r="S388" s="1" t="str">
        <f>Spaces!S388</f>
        <v/>
      </c>
      <c r="T388" s="1" t="str">
        <f>Spaces!T388</f>
        <v/>
      </c>
      <c r="U388" s="1" t="str">
        <f>Spaces!U388</f>
        <v/>
      </c>
      <c r="V388" s="1" t="str">
        <f t="shared" si="1"/>
        <v/>
      </c>
      <c r="W388" s="5" t="str">
        <f t="shared" si="2"/>
        <v/>
      </c>
      <c r="X388" s="5" t="str">
        <f t="shared" si="3"/>
        <v/>
      </c>
      <c r="Y388" s="5" t="str">
        <f t="shared" si="4"/>
        <v/>
      </c>
      <c r="Z388" s="5" t="str">
        <f t="shared" si="5"/>
        <v/>
      </c>
    </row>
    <row r="389">
      <c r="A389" s="1" t="str">
        <f>Spaces!A389</f>
        <v/>
      </c>
      <c r="B389" s="1" t="str">
        <f>Spaces!B389</f>
        <v/>
      </c>
      <c r="C389" s="1" t="str">
        <f>Spaces!C389</f>
        <v/>
      </c>
      <c r="D389" s="1" t="str">
        <f>Spaces!D389</f>
        <v/>
      </c>
      <c r="E389" s="1" t="str">
        <f>Spaces!E389</f>
        <v/>
      </c>
      <c r="F389" s="1" t="str">
        <f>Spaces!F389</f>
        <v/>
      </c>
      <c r="G389" s="1" t="str">
        <f>Spaces!G389</f>
        <v/>
      </c>
      <c r="H389" s="1" t="str">
        <f>Spaces!H389</f>
        <v/>
      </c>
      <c r="I389" s="1" t="str">
        <f>Spaces!I389</f>
        <v/>
      </c>
      <c r="J389" s="1" t="str">
        <f>Spaces!J389</f>
        <v/>
      </c>
      <c r="K389" s="1" t="str">
        <f>Spaces!K389</f>
        <v/>
      </c>
      <c r="L389" s="1" t="str">
        <f>Spaces!L389</f>
        <v/>
      </c>
      <c r="M389" s="1" t="str">
        <f>Spaces!M389</f>
        <v/>
      </c>
      <c r="N389" s="1" t="str">
        <f>Spaces!N389</f>
        <v/>
      </c>
      <c r="O389" s="1" t="str">
        <f>Spaces!O389</f>
        <v/>
      </c>
      <c r="P389" s="1" t="str">
        <f>Spaces!P389</f>
        <v/>
      </c>
      <c r="Q389" s="1" t="str">
        <f>Spaces!Q389</f>
        <v/>
      </c>
      <c r="R389" s="1" t="str">
        <f>Spaces!R389</f>
        <v/>
      </c>
      <c r="S389" s="1" t="str">
        <f>Spaces!S389</f>
        <v/>
      </c>
      <c r="T389" s="1" t="str">
        <f>Spaces!T389</f>
        <v/>
      </c>
      <c r="U389" s="1" t="str">
        <f>Spaces!U389</f>
        <v/>
      </c>
      <c r="V389" s="1" t="str">
        <f t="shared" si="1"/>
        <v/>
      </c>
      <c r="W389" s="5" t="str">
        <f t="shared" si="2"/>
        <v/>
      </c>
      <c r="X389" s="5" t="str">
        <f t="shared" si="3"/>
        <v/>
      </c>
      <c r="Y389" s="5" t="str">
        <f t="shared" si="4"/>
        <v/>
      </c>
      <c r="Z389" s="5" t="str">
        <f t="shared" si="5"/>
        <v/>
      </c>
    </row>
    <row r="390">
      <c r="A390" s="1" t="str">
        <f>Spaces!A390</f>
        <v/>
      </c>
      <c r="B390" s="1" t="str">
        <f>Spaces!B390</f>
        <v/>
      </c>
      <c r="C390" s="1" t="str">
        <f>Spaces!C390</f>
        <v/>
      </c>
      <c r="D390" s="1" t="str">
        <f>Spaces!D390</f>
        <v/>
      </c>
      <c r="E390" s="1" t="str">
        <f>Spaces!E390</f>
        <v/>
      </c>
      <c r="F390" s="1" t="str">
        <f>Spaces!F390</f>
        <v/>
      </c>
      <c r="G390" s="1" t="str">
        <f>Spaces!G390</f>
        <v/>
      </c>
      <c r="H390" s="1" t="str">
        <f>Spaces!H390</f>
        <v/>
      </c>
      <c r="I390" s="1" t="str">
        <f>Spaces!I390</f>
        <v/>
      </c>
      <c r="J390" s="1" t="str">
        <f>Spaces!J390</f>
        <v/>
      </c>
      <c r="K390" s="1" t="str">
        <f>Spaces!K390</f>
        <v/>
      </c>
      <c r="L390" s="1" t="str">
        <f>Spaces!L390</f>
        <v/>
      </c>
      <c r="M390" s="1" t="str">
        <f>Spaces!M390</f>
        <v/>
      </c>
      <c r="N390" s="1" t="str">
        <f>Spaces!N390</f>
        <v/>
      </c>
      <c r="O390" s="1" t="str">
        <f>Spaces!O390</f>
        <v/>
      </c>
      <c r="P390" s="1" t="str">
        <f>Spaces!P390</f>
        <v/>
      </c>
      <c r="Q390" s="1" t="str">
        <f>Spaces!Q390</f>
        <v/>
      </c>
      <c r="R390" s="1" t="str">
        <f>Spaces!R390</f>
        <v/>
      </c>
      <c r="S390" s="1" t="str">
        <f>Spaces!S390</f>
        <v/>
      </c>
      <c r="T390" s="1" t="str">
        <f>Spaces!T390</f>
        <v/>
      </c>
      <c r="U390" s="1" t="str">
        <f>Spaces!U390</f>
        <v/>
      </c>
      <c r="V390" s="1" t="str">
        <f t="shared" si="1"/>
        <v/>
      </c>
      <c r="W390" s="5" t="str">
        <f t="shared" si="2"/>
        <v/>
      </c>
      <c r="X390" s="5" t="str">
        <f t="shared" si="3"/>
        <v/>
      </c>
      <c r="Y390" s="5" t="str">
        <f t="shared" si="4"/>
        <v/>
      </c>
      <c r="Z390" s="5" t="str">
        <f t="shared" si="5"/>
        <v/>
      </c>
    </row>
    <row r="391">
      <c r="A391" s="1" t="str">
        <f>Spaces!A391</f>
        <v/>
      </c>
      <c r="B391" s="1" t="str">
        <f>Spaces!B391</f>
        <v/>
      </c>
      <c r="C391" s="1" t="str">
        <f>Spaces!C391</f>
        <v/>
      </c>
      <c r="D391" s="1" t="str">
        <f>Spaces!D391</f>
        <v/>
      </c>
      <c r="E391" s="1" t="str">
        <f>Spaces!E391</f>
        <v/>
      </c>
      <c r="F391" s="1" t="str">
        <f>Spaces!F391</f>
        <v/>
      </c>
      <c r="G391" s="1" t="str">
        <f>Spaces!G391</f>
        <v/>
      </c>
      <c r="H391" s="1" t="str">
        <f>Spaces!H391</f>
        <v/>
      </c>
      <c r="I391" s="1" t="str">
        <f>Spaces!I391</f>
        <v/>
      </c>
      <c r="J391" s="1" t="str">
        <f>Spaces!J391</f>
        <v/>
      </c>
      <c r="K391" s="1" t="str">
        <f>Spaces!K391</f>
        <v/>
      </c>
      <c r="L391" s="1" t="str">
        <f>Spaces!L391</f>
        <v/>
      </c>
      <c r="M391" s="1" t="str">
        <f>Spaces!M391</f>
        <v/>
      </c>
      <c r="N391" s="1" t="str">
        <f>Spaces!N391</f>
        <v/>
      </c>
      <c r="O391" s="1" t="str">
        <f>Spaces!O391</f>
        <v/>
      </c>
      <c r="P391" s="1" t="str">
        <f>Spaces!P391</f>
        <v/>
      </c>
      <c r="Q391" s="1" t="str">
        <f>Spaces!Q391</f>
        <v/>
      </c>
      <c r="R391" s="1" t="str">
        <f>Spaces!R391</f>
        <v/>
      </c>
      <c r="S391" s="1" t="str">
        <f>Spaces!S391</f>
        <v/>
      </c>
      <c r="T391" s="1" t="str">
        <f>Spaces!T391</f>
        <v/>
      </c>
      <c r="U391" s="1" t="str">
        <f>Spaces!U391</f>
        <v/>
      </c>
      <c r="V391" s="1" t="str">
        <f t="shared" si="1"/>
        <v/>
      </c>
      <c r="W391" s="5" t="str">
        <f t="shared" si="2"/>
        <v/>
      </c>
      <c r="X391" s="5" t="str">
        <f t="shared" si="3"/>
        <v/>
      </c>
      <c r="Y391" s="5" t="str">
        <f t="shared" si="4"/>
        <v/>
      </c>
      <c r="Z391" s="5" t="str">
        <f t="shared" si="5"/>
        <v/>
      </c>
    </row>
    <row r="392">
      <c r="A392" s="1" t="str">
        <f>Spaces!A392</f>
        <v/>
      </c>
      <c r="B392" s="1" t="str">
        <f>Spaces!B392</f>
        <v/>
      </c>
      <c r="C392" s="1" t="str">
        <f>Spaces!C392</f>
        <v/>
      </c>
      <c r="D392" s="1" t="str">
        <f>Spaces!D392</f>
        <v/>
      </c>
      <c r="E392" s="1" t="str">
        <f>Spaces!E392</f>
        <v/>
      </c>
      <c r="F392" s="1" t="str">
        <f>Spaces!F392</f>
        <v/>
      </c>
      <c r="G392" s="1" t="str">
        <f>Spaces!G392</f>
        <v/>
      </c>
      <c r="H392" s="1" t="str">
        <f>Spaces!H392</f>
        <v/>
      </c>
      <c r="I392" s="1" t="str">
        <f>Spaces!I392</f>
        <v/>
      </c>
      <c r="J392" s="1" t="str">
        <f>Spaces!J392</f>
        <v/>
      </c>
      <c r="K392" s="1" t="str">
        <f>Spaces!K392</f>
        <v/>
      </c>
      <c r="L392" s="1" t="str">
        <f>Spaces!L392</f>
        <v/>
      </c>
      <c r="M392" s="1" t="str">
        <f>Spaces!M392</f>
        <v/>
      </c>
      <c r="N392" s="1" t="str">
        <f>Spaces!N392</f>
        <v/>
      </c>
      <c r="O392" s="1" t="str">
        <f>Spaces!O392</f>
        <v/>
      </c>
      <c r="P392" s="1" t="str">
        <f>Spaces!P392</f>
        <v/>
      </c>
      <c r="Q392" s="1" t="str">
        <f>Spaces!Q392</f>
        <v/>
      </c>
      <c r="R392" s="1" t="str">
        <f>Spaces!R392</f>
        <v/>
      </c>
      <c r="S392" s="1" t="str">
        <f>Spaces!S392</f>
        <v/>
      </c>
      <c r="T392" s="1" t="str">
        <f>Spaces!T392</f>
        <v/>
      </c>
      <c r="U392" s="1" t="str">
        <f>Spaces!U392</f>
        <v/>
      </c>
      <c r="V392" s="1" t="str">
        <f t="shared" si="1"/>
        <v/>
      </c>
      <c r="W392" s="5" t="str">
        <f t="shared" si="2"/>
        <v/>
      </c>
      <c r="X392" s="5" t="str">
        <f t="shared" si="3"/>
        <v/>
      </c>
      <c r="Y392" s="5" t="str">
        <f t="shared" si="4"/>
        <v/>
      </c>
      <c r="Z392" s="5" t="str">
        <f t="shared" si="5"/>
        <v/>
      </c>
    </row>
    <row r="393">
      <c r="A393" s="1" t="str">
        <f>Spaces!A393</f>
        <v/>
      </c>
      <c r="B393" s="1" t="str">
        <f>Spaces!B393</f>
        <v/>
      </c>
      <c r="C393" s="1" t="str">
        <f>Spaces!C393</f>
        <v/>
      </c>
      <c r="D393" s="1" t="str">
        <f>Spaces!D393</f>
        <v/>
      </c>
      <c r="E393" s="1" t="str">
        <f>Spaces!E393</f>
        <v/>
      </c>
      <c r="F393" s="1" t="str">
        <f>Spaces!F393</f>
        <v/>
      </c>
      <c r="G393" s="1" t="str">
        <f>Spaces!G393</f>
        <v/>
      </c>
      <c r="H393" s="1" t="str">
        <f>Spaces!H393</f>
        <v/>
      </c>
      <c r="I393" s="1" t="str">
        <f>Spaces!I393</f>
        <v/>
      </c>
      <c r="J393" s="1" t="str">
        <f>Spaces!J393</f>
        <v/>
      </c>
      <c r="K393" s="1" t="str">
        <f>Spaces!K393</f>
        <v/>
      </c>
      <c r="L393" s="1" t="str">
        <f>Spaces!L393</f>
        <v/>
      </c>
      <c r="M393" s="1" t="str">
        <f>Spaces!M393</f>
        <v/>
      </c>
      <c r="N393" s="1" t="str">
        <f>Spaces!N393</f>
        <v/>
      </c>
      <c r="O393" s="1" t="str">
        <f>Spaces!O393</f>
        <v/>
      </c>
      <c r="P393" s="1" t="str">
        <f>Spaces!P393</f>
        <v/>
      </c>
      <c r="Q393" s="1" t="str">
        <f>Spaces!Q393</f>
        <v/>
      </c>
      <c r="R393" s="1" t="str">
        <f>Spaces!R393</f>
        <v/>
      </c>
      <c r="S393" s="1" t="str">
        <f>Spaces!S393</f>
        <v/>
      </c>
      <c r="T393" s="1" t="str">
        <f>Spaces!T393</f>
        <v/>
      </c>
      <c r="U393" s="1" t="str">
        <f>Spaces!U393</f>
        <v/>
      </c>
      <c r="V393" s="1" t="str">
        <f t="shared" si="1"/>
        <v/>
      </c>
      <c r="W393" s="5" t="str">
        <f t="shared" si="2"/>
        <v/>
      </c>
      <c r="X393" s="5" t="str">
        <f t="shared" si="3"/>
        <v/>
      </c>
      <c r="Y393" s="5" t="str">
        <f t="shared" si="4"/>
        <v/>
      </c>
      <c r="Z393" s="5" t="str">
        <f t="shared" si="5"/>
        <v/>
      </c>
    </row>
    <row r="394">
      <c r="A394" s="1" t="str">
        <f>Spaces!A394</f>
        <v/>
      </c>
      <c r="B394" s="1" t="str">
        <f>Spaces!B394</f>
        <v/>
      </c>
      <c r="C394" s="1" t="str">
        <f>Spaces!C394</f>
        <v/>
      </c>
      <c r="D394" s="1" t="str">
        <f>Spaces!D394</f>
        <v/>
      </c>
      <c r="E394" s="1" t="str">
        <f>Spaces!E394</f>
        <v/>
      </c>
      <c r="F394" s="1" t="str">
        <f>Spaces!F394</f>
        <v/>
      </c>
      <c r="G394" s="1" t="str">
        <f>Spaces!G394</f>
        <v/>
      </c>
      <c r="H394" s="1" t="str">
        <f>Spaces!H394</f>
        <v/>
      </c>
      <c r="I394" s="1" t="str">
        <f>Spaces!I394</f>
        <v/>
      </c>
      <c r="J394" s="1" t="str">
        <f>Spaces!J394</f>
        <v/>
      </c>
      <c r="K394" s="1" t="str">
        <f>Spaces!K394</f>
        <v/>
      </c>
      <c r="L394" s="1" t="str">
        <f>Spaces!L394</f>
        <v/>
      </c>
      <c r="M394" s="1" t="str">
        <f>Spaces!M394</f>
        <v/>
      </c>
      <c r="N394" s="1" t="str">
        <f>Spaces!N394</f>
        <v/>
      </c>
      <c r="O394" s="1" t="str">
        <f>Spaces!O394</f>
        <v/>
      </c>
      <c r="P394" s="1" t="str">
        <f>Spaces!P394</f>
        <v/>
      </c>
      <c r="Q394" s="1" t="str">
        <f>Spaces!Q394</f>
        <v/>
      </c>
      <c r="R394" s="1" t="str">
        <f>Spaces!R394</f>
        <v/>
      </c>
      <c r="S394" s="1" t="str">
        <f>Spaces!S394</f>
        <v/>
      </c>
      <c r="T394" s="1" t="str">
        <f>Spaces!T394</f>
        <v/>
      </c>
      <c r="U394" s="1" t="str">
        <f>Spaces!U394</f>
        <v/>
      </c>
      <c r="V394" s="1" t="str">
        <f t="shared" si="1"/>
        <v/>
      </c>
      <c r="W394" s="5" t="str">
        <f t="shared" si="2"/>
        <v/>
      </c>
      <c r="X394" s="5" t="str">
        <f t="shared" si="3"/>
        <v/>
      </c>
      <c r="Y394" s="5" t="str">
        <f t="shared" si="4"/>
        <v/>
      </c>
      <c r="Z394" s="5" t="str">
        <f t="shared" si="5"/>
        <v/>
      </c>
    </row>
    <row r="395">
      <c r="A395" s="1" t="str">
        <f>Spaces!A395</f>
        <v/>
      </c>
      <c r="B395" s="1" t="str">
        <f>Spaces!B395</f>
        <v/>
      </c>
      <c r="C395" s="1" t="str">
        <f>Spaces!C395</f>
        <v/>
      </c>
      <c r="D395" s="1" t="str">
        <f>Spaces!D395</f>
        <v/>
      </c>
      <c r="E395" s="1" t="str">
        <f>Spaces!E395</f>
        <v/>
      </c>
      <c r="F395" s="1" t="str">
        <f>Spaces!F395</f>
        <v/>
      </c>
      <c r="G395" s="1" t="str">
        <f>Spaces!G395</f>
        <v/>
      </c>
      <c r="H395" s="1" t="str">
        <f>Spaces!H395</f>
        <v/>
      </c>
      <c r="I395" s="1" t="str">
        <f>Spaces!I395</f>
        <v/>
      </c>
      <c r="J395" s="1" t="str">
        <f>Spaces!J395</f>
        <v/>
      </c>
      <c r="K395" s="1" t="str">
        <f>Spaces!K395</f>
        <v/>
      </c>
      <c r="L395" s="1" t="str">
        <f>Spaces!L395</f>
        <v/>
      </c>
      <c r="M395" s="1" t="str">
        <f>Spaces!M395</f>
        <v/>
      </c>
      <c r="N395" s="1" t="str">
        <f>Spaces!N395</f>
        <v/>
      </c>
      <c r="O395" s="1" t="str">
        <f>Spaces!O395</f>
        <v/>
      </c>
      <c r="P395" s="1" t="str">
        <f>Spaces!P395</f>
        <v/>
      </c>
      <c r="Q395" s="1" t="str">
        <f>Spaces!Q395</f>
        <v/>
      </c>
      <c r="R395" s="1" t="str">
        <f>Spaces!R395</f>
        <v/>
      </c>
      <c r="S395" s="1" t="str">
        <f>Spaces!S395</f>
        <v/>
      </c>
      <c r="T395" s="1" t="str">
        <f>Spaces!T395</f>
        <v/>
      </c>
      <c r="U395" s="1" t="str">
        <f>Spaces!U395</f>
        <v/>
      </c>
      <c r="V395" s="1" t="str">
        <f t="shared" si="1"/>
        <v/>
      </c>
      <c r="W395" s="5" t="str">
        <f t="shared" si="2"/>
        <v/>
      </c>
      <c r="X395" s="5" t="str">
        <f t="shared" si="3"/>
        <v/>
      </c>
      <c r="Y395" s="5" t="str">
        <f t="shared" si="4"/>
        <v/>
      </c>
      <c r="Z395" s="5" t="str">
        <f t="shared" si="5"/>
        <v/>
      </c>
    </row>
    <row r="396">
      <c r="A396" s="1" t="str">
        <f>Spaces!A396</f>
        <v/>
      </c>
      <c r="B396" s="1" t="str">
        <f>Spaces!B396</f>
        <v/>
      </c>
      <c r="C396" s="1" t="str">
        <f>Spaces!C396</f>
        <v/>
      </c>
      <c r="D396" s="1" t="str">
        <f>Spaces!D396</f>
        <v/>
      </c>
      <c r="E396" s="1" t="str">
        <f>Spaces!E396</f>
        <v/>
      </c>
      <c r="F396" s="1" t="str">
        <f>Spaces!F396</f>
        <v/>
      </c>
      <c r="G396" s="1" t="str">
        <f>Spaces!G396</f>
        <v/>
      </c>
      <c r="H396" s="1" t="str">
        <f>Spaces!H396</f>
        <v/>
      </c>
      <c r="I396" s="1" t="str">
        <f>Spaces!I396</f>
        <v/>
      </c>
      <c r="J396" s="1" t="str">
        <f>Spaces!J396</f>
        <v/>
      </c>
      <c r="K396" s="1" t="str">
        <f>Spaces!K396</f>
        <v/>
      </c>
      <c r="L396" s="1" t="str">
        <f>Spaces!L396</f>
        <v/>
      </c>
      <c r="M396" s="1" t="str">
        <f>Spaces!M396</f>
        <v/>
      </c>
      <c r="N396" s="1" t="str">
        <f>Spaces!N396</f>
        <v/>
      </c>
      <c r="O396" s="1" t="str">
        <f>Spaces!O396</f>
        <v/>
      </c>
      <c r="P396" s="1" t="str">
        <f>Spaces!P396</f>
        <v/>
      </c>
      <c r="Q396" s="1" t="str">
        <f>Spaces!Q396</f>
        <v/>
      </c>
      <c r="R396" s="1" t="str">
        <f>Spaces!R396</f>
        <v/>
      </c>
      <c r="S396" s="1" t="str">
        <f>Spaces!S396</f>
        <v/>
      </c>
      <c r="T396" s="1" t="str">
        <f>Spaces!T396</f>
        <v/>
      </c>
      <c r="U396" s="1" t="str">
        <f>Spaces!U396</f>
        <v/>
      </c>
      <c r="V396" s="1" t="str">
        <f t="shared" si="1"/>
        <v/>
      </c>
      <c r="W396" s="5" t="str">
        <f t="shared" si="2"/>
        <v/>
      </c>
      <c r="X396" s="5" t="str">
        <f t="shared" si="3"/>
        <v/>
      </c>
      <c r="Y396" s="5" t="str">
        <f t="shared" si="4"/>
        <v/>
      </c>
      <c r="Z396" s="5" t="str">
        <f t="shared" si="5"/>
        <v/>
      </c>
    </row>
    <row r="397">
      <c r="A397" s="1" t="str">
        <f>Spaces!A397</f>
        <v/>
      </c>
      <c r="B397" s="1" t="str">
        <f>Spaces!B397</f>
        <v/>
      </c>
      <c r="C397" s="1" t="str">
        <f>Spaces!C397</f>
        <v/>
      </c>
      <c r="D397" s="1" t="str">
        <f>Spaces!D397</f>
        <v/>
      </c>
      <c r="E397" s="1" t="str">
        <f>Spaces!E397</f>
        <v/>
      </c>
      <c r="F397" s="1" t="str">
        <f>Spaces!F397</f>
        <v/>
      </c>
      <c r="G397" s="1" t="str">
        <f>Spaces!G397</f>
        <v/>
      </c>
      <c r="H397" s="1" t="str">
        <f>Spaces!H397</f>
        <v/>
      </c>
      <c r="I397" s="1" t="str">
        <f>Spaces!I397</f>
        <v/>
      </c>
      <c r="J397" s="1" t="str">
        <f>Spaces!J397</f>
        <v/>
      </c>
      <c r="K397" s="1" t="str">
        <f>Spaces!K397</f>
        <v/>
      </c>
      <c r="L397" s="1" t="str">
        <f>Spaces!L397</f>
        <v/>
      </c>
      <c r="M397" s="1" t="str">
        <f>Spaces!M397</f>
        <v/>
      </c>
      <c r="N397" s="1" t="str">
        <f>Spaces!N397</f>
        <v/>
      </c>
      <c r="O397" s="1" t="str">
        <f>Spaces!O397</f>
        <v/>
      </c>
      <c r="P397" s="1" t="str">
        <f>Spaces!P397</f>
        <v/>
      </c>
      <c r="Q397" s="1" t="str">
        <f>Spaces!Q397</f>
        <v/>
      </c>
      <c r="R397" s="1" t="str">
        <f>Spaces!R397</f>
        <v/>
      </c>
      <c r="S397" s="1" t="str">
        <f>Spaces!S397</f>
        <v/>
      </c>
      <c r="T397" s="1" t="str">
        <f>Spaces!T397</f>
        <v/>
      </c>
      <c r="U397" s="1" t="str">
        <f>Spaces!U397</f>
        <v/>
      </c>
      <c r="V397" s="1" t="str">
        <f t="shared" si="1"/>
        <v/>
      </c>
      <c r="W397" s="5" t="str">
        <f t="shared" si="2"/>
        <v/>
      </c>
      <c r="X397" s="5" t="str">
        <f t="shared" si="3"/>
        <v/>
      </c>
      <c r="Y397" s="5" t="str">
        <f t="shared" si="4"/>
        <v/>
      </c>
      <c r="Z397" s="5" t="str">
        <f t="shared" si="5"/>
        <v/>
      </c>
    </row>
    <row r="398">
      <c r="A398" s="1" t="str">
        <f>Spaces!A398</f>
        <v/>
      </c>
      <c r="B398" s="1" t="str">
        <f>Spaces!B398</f>
        <v/>
      </c>
      <c r="C398" s="1" t="str">
        <f>Spaces!C398</f>
        <v/>
      </c>
      <c r="D398" s="1" t="str">
        <f>Spaces!D398</f>
        <v/>
      </c>
      <c r="E398" s="1" t="str">
        <f>Spaces!E398</f>
        <v/>
      </c>
      <c r="F398" s="1" t="str">
        <f>Spaces!F398</f>
        <v/>
      </c>
      <c r="G398" s="1" t="str">
        <f>Spaces!G398</f>
        <v/>
      </c>
      <c r="H398" s="1" t="str">
        <f>Spaces!H398</f>
        <v/>
      </c>
      <c r="I398" s="1" t="str">
        <f>Spaces!I398</f>
        <v/>
      </c>
      <c r="J398" s="1" t="str">
        <f>Spaces!J398</f>
        <v/>
      </c>
      <c r="K398" s="1" t="str">
        <f>Spaces!K398</f>
        <v/>
      </c>
      <c r="L398" s="1" t="str">
        <f>Spaces!L398</f>
        <v/>
      </c>
      <c r="M398" s="1" t="str">
        <f>Spaces!M398</f>
        <v/>
      </c>
      <c r="N398" s="1" t="str">
        <f>Spaces!N398</f>
        <v/>
      </c>
      <c r="O398" s="1" t="str">
        <f>Spaces!O398</f>
        <v/>
      </c>
      <c r="P398" s="1" t="str">
        <f>Spaces!P398</f>
        <v/>
      </c>
      <c r="Q398" s="1" t="str">
        <f>Spaces!Q398</f>
        <v/>
      </c>
      <c r="R398" s="1" t="str">
        <f>Spaces!R398</f>
        <v/>
      </c>
      <c r="S398" s="1" t="str">
        <f>Spaces!S398</f>
        <v/>
      </c>
      <c r="T398" s="1" t="str">
        <f>Spaces!T398</f>
        <v/>
      </c>
      <c r="U398" s="1" t="str">
        <f>Spaces!U398</f>
        <v/>
      </c>
      <c r="V398" s="1" t="str">
        <f t="shared" si="1"/>
        <v/>
      </c>
      <c r="W398" s="5" t="str">
        <f t="shared" si="2"/>
        <v/>
      </c>
      <c r="X398" s="5" t="str">
        <f t="shared" si="3"/>
        <v/>
      </c>
      <c r="Y398" s="5" t="str">
        <f t="shared" si="4"/>
        <v/>
      </c>
      <c r="Z398" s="5" t="str">
        <f t="shared" si="5"/>
        <v/>
      </c>
    </row>
    <row r="399">
      <c r="A399" s="1" t="str">
        <f>Spaces!A399</f>
        <v/>
      </c>
      <c r="B399" s="1" t="str">
        <f>Spaces!B399</f>
        <v/>
      </c>
      <c r="C399" s="1" t="str">
        <f>Spaces!C399</f>
        <v/>
      </c>
      <c r="D399" s="1" t="str">
        <f>Spaces!D399</f>
        <v/>
      </c>
      <c r="E399" s="1" t="str">
        <f>Spaces!E399</f>
        <v/>
      </c>
      <c r="F399" s="1" t="str">
        <f>Spaces!F399</f>
        <v/>
      </c>
      <c r="G399" s="1" t="str">
        <f>Spaces!G399</f>
        <v/>
      </c>
      <c r="H399" s="1" t="str">
        <f>Spaces!H399</f>
        <v/>
      </c>
      <c r="I399" s="1" t="str">
        <f>Spaces!I399</f>
        <v/>
      </c>
      <c r="J399" s="1" t="str">
        <f>Spaces!J399</f>
        <v/>
      </c>
      <c r="K399" s="1" t="str">
        <f>Spaces!K399</f>
        <v/>
      </c>
      <c r="L399" s="1" t="str">
        <f>Spaces!L399</f>
        <v/>
      </c>
      <c r="M399" s="1" t="str">
        <f>Spaces!M399</f>
        <v/>
      </c>
      <c r="N399" s="1" t="str">
        <f>Spaces!N399</f>
        <v/>
      </c>
      <c r="O399" s="1" t="str">
        <f>Spaces!O399</f>
        <v/>
      </c>
      <c r="P399" s="1" t="str">
        <f>Spaces!P399</f>
        <v/>
      </c>
      <c r="Q399" s="1" t="str">
        <f>Spaces!Q399</f>
        <v/>
      </c>
      <c r="R399" s="1" t="str">
        <f>Spaces!R399</f>
        <v/>
      </c>
      <c r="S399" s="1" t="str">
        <f>Spaces!S399</f>
        <v/>
      </c>
      <c r="T399" s="1" t="str">
        <f>Spaces!T399</f>
        <v/>
      </c>
      <c r="U399" s="1" t="str">
        <f>Spaces!U399</f>
        <v/>
      </c>
      <c r="V399" s="1" t="str">
        <f t="shared" si="1"/>
        <v/>
      </c>
      <c r="W399" s="5" t="str">
        <f t="shared" si="2"/>
        <v/>
      </c>
      <c r="X399" s="5" t="str">
        <f t="shared" si="3"/>
        <v/>
      </c>
      <c r="Y399" s="5" t="str">
        <f t="shared" si="4"/>
        <v/>
      </c>
      <c r="Z399" s="5" t="str">
        <f t="shared" si="5"/>
        <v/>
      </c>
    </row>
    <row r="400">
      <c r="A400" s="1" t="str">
        <f>Spaces!A400</f>
        <v/>
      </c>
      <c r="B400" s="1" t="str">
        <f>Spaces!B400</f>
        <v/>
      </c>
      <c r="C400" s="1" t="str">
        <f>Spaces!C400</f>
        <v/>
      </c>
      <c r="D400" s="1" t="str">
        <f>Spaces!D400</f>
        <v/>
      </c>
      <c r="E400" s="1" t="str">
        <f>Spaces!E400</f>
        <v/>
      </c>
      <c r="F400" s="1" t="str">
        <f>Spaces!F400</f>
        <v/>
      </c>
      <c r="G400" s="1" t="str">
        <f>Spaces!G400</f>
        <v/>
      </c>
      <c r="H400" s="1" t="str">
        <f>Spaces!H400</f>
        <v/>
      </c>
      <c r="I400" s="1" t="str">
        <f>Spaces!I400</f>
        <v/>
      </c>
      <c r="J400" s="1" t="str">
        <f>Spaces!J400</f>
        <v/>
      </c>
      <c r="K400" s="1" t="str">
        <f>Spaces!K400</f>
        <v/>
      </c>
      <c r="L400" s="1" t="str">
        <f>Spaces!L400</f>
        <v/>
      </c>
      <c r="M400" s="1" t="str">
        <f>Spaces!M400</f>
        <v/>
      </c>
      <c r="N400" s="1" t="str">
        <f>Spaces!N400</f>
        <v/>
      </c>
      <c r="O400" s="1" t="str">
        <f>Spaces!O400</f>
        <v/>
      </c>
      <c r="P400" s="1" t="str">
        <f>Spaces!P400</f>
        <v/>
      </c>
      <c r="Q400" s="1" t="str">
        <f>Spaces!Q400</f>
        <v/>
      </c>
      <c r="R400" s="1" t="str">
        <f>Spaces!R400</f>
        <v/>
      </c>
      <c r="S400" s="1" t="str">
        <f>Spaces!S400</f>
        <v/>
      </c>
      <c r="T400" s="1" t="str">
        <f>Spaces!T400</f>
        <v/>
      </c>
      <c r="U400" s="1" t="str">
        <f>Spaces!U400</f>
        <v/>
      </c>
      <c r="V400" s="1" t="str">
        <f t="shared" si="1"/>
        <v/>
      </c>
      <c r="W400" s="5" t="str">
        <f t="shared" si="2"/>
        <v/>
      </c>
      <c r="X400" s="5" t="str">
        <f t="shared" si="3"/>
        <v/>
      </c>
      <c r="Y400" s="5" t="str">
        <f t="shared" si="4"/>
        <v/>
      </c>
      <c r="Z400" s="5" t="str">
        <f t="shared" si="5"/>
        <v/>
      </c>
    </row>
    <row r="401">
      <c r="A401" s="1" t="str">
        <f>Spaces!A401</f>
        <v/>
      </c>
      <c r="B401" s="1" t="str">
        <f>Spaces!B401</f>
        <v/>
      </c>
      <c r="C401" s="1" t="str">
        <f>Spaces!C401</f>
        <v/>
      </c>
      <c r="D401" s="1" t="str">
        <f>Spaces!D401</f>
        <v/>
      </c>
      <c r="E401" s="1" t="str">
        <f>Spaces!E401</f>
        <v/>
      </c>
      <c r="F401" s="1" t="str">
        <f>Spaces!F401</f>
        <v/>
      </c>
      <c r="G401" s="1" t="str">
        <f>Spaces!G401</f>
        <v/>
      </c>
      <c r="H401" s="1" t="str">
        <f>Spaces!H401</f>
        <v/>
      </c>
      <c r="I401" s="1" t="str">
        <f>Spaces!I401</f>
        <v/>
      </c>
      <c r="J401" s="1" t="str">
        <f>Spaces!J401</f>
        <v/>
      </c>
      <c r="K401" s="1" t="str">
        <f>Spaces!K401</f>
        <v/>
      </c>
      <c r="L401" s="1" t="str">
        <f>Spaces!L401</f>
        <v/>
      </c>
      <c r="M401" s="1" t="str">
        <f>Spaces!M401</f>
        <v/>
      </c>
      <c r="N401" s="1" t="str">
        <f>Spaces!N401</f>
        <v/>
      </c>
      <c r="O401" s="1" t="str">
        <f>Spaces!O401</f>
        <v/>
      </c>
      <c r="P401" s="1" t="str">
        <f>Spaces!P401</f>
        <v/>
      </c>
      <c r="Q401" s="1" t="str">
        <f>Spaces!Q401</f>
        <v/>
      </c>
      <c r="R401" s="1" t="str">
        <f>Spaces!R401</f>
        <v/>
      </c>
      <c r="S401" s="1" t="str">
        <f>Spaces!S401</f>
        <v/>
      </c>
      <c r="T401" s="1" t="str">
        <f>Spaces!T401</f>
        <v/>
      </c>
      <c r="U401" s="1" t="str">
        <f>Spaces!U401</f>
        <v/>
      </c>
      <c r="V401" s="1" t="str">
        <f t="shared" si="1"/>
        <v/>
      </c>
      <c r="W401" s="5" t="str">
        <f t="shared" si="2"/>
        <v/>
      </c>
      <c r="X401" s="5" t="str">
        <f t="shared" si="3"/>
        <v/>
      </c>
      <c r="Y401" s="5" t="str">
        <f t="shared" si="4"/>
        <v/>
      </c>
      <c r="Z401" s="5" t="str">
        <f t="shared" si="5"/>
        <v/>
      </c>
    </row>
    <row r="402">
      <c r="A402" s="1" t="str">
        <f>Spaces!A402</f>
        <v/>
      </c>
      <c r="B402" s="1" t="str">
        <f>Spaces!B402</f>
        <v/>
      </c>
      <c r="C402" s="1" t="str">
        <f>Spaces!C402</f>
        <v/>
      </c>
      <c r="D402" s="1" t="str">
        <f>Spaces!D402</f>
        <v/>
      </c>
      <c r="E402" s="1" t="str">
        <f>Spaces!E402</f>
        <v/>
      </c>
      <c r="F402" s="1" t="str">
        <f>Spaces!F402</f>
        <v/>
      </c>
      <c r="G402" s="1" t="str">
        <f>Spaces!G402</f>
        <v/>
      </c>
      <c r="H402" s="1" t="str">
        <f>Spaces!H402</f>
        <v/>
      </c>
      <c r="I402" s="1" t="str">
        <f>Spaces!I402</f>
        <v/>
      </c>
      <c r="J402" s="1" t="str">
        <f>Spaces!J402</f>
        <v/>
      </c>
      <c r="K402" s="1" t="str">
        <f>Spaces!K402</f>
        <v/>
      </c>
      <c r="L402" s="1" t="str">
        <f>Spaces!L402</f>
        <v/>
      </c>
      <c r="M402" s="1" t="str">
        <f>Spaces!M402</f>
        <v/>
      </c>
      <c r="N402" s="1" t="str">
        <f>Spaces!N402</f>
        <v/>
      </c>
      <c r="O402" s="1" t="str">
        <f>Spaces!O402</f>
        <v/>
      </c>
      <c r="P402" s="1" t="str">
        <f>Spaces!P402</f>
        <v/>
      </c>
      <c r="Q402" s="1" t="str">
        <f>Spaces!Q402</f>
        <v/>
      </c>
      <c r="R402" s="1" t="str">
        <f>Spaces!R402</f>
        <v/>
      </c>
      <c r="S402" s="1" t="str">
        <f>Spaces!S402</f>
        <v/>
      </c>
      <c r="T402" s="1" t="str">
        <f>Spaces!T402</f>
        <v/>
      </c>
      <c r="U402" s="1" t="str">
        <f>Spaces!U402</f>
        <v/>
      </c>
      <c r="V402" s="1" t="str">
        <f t="shared" si="1"/>
        <v/>
      </c>
      <c r="W402" s="5" t="str">
        <f t="shared" si="2"/>
        <v/>
      </c>
      <c r="X402" s="5" t="str">
        <f t="shared" si="3"/>
        <v/>
      </c>
      <c r="Y402" s="5" t="str">
        <f t="shared" si="4"/>
        <v/>
      </c>
      <c r="Z402" s="5" t="str">
        <f t="shared" si="5"/>
        <v/>
      </c>
    </row>
    <row r="403">
      <c r="A403" s="1" t="str">
        <f>Spaces!A403</f>
        <v/>
      </c>
      <c r="B403" s="1" t="str">
        <f>Spaces!B403</f>
        <v/>
      </c>
      <c r="C403" s="1" t="str">
        <f>Spaces!C403</f>
        <v/>
      </c>
      <c r="D403" s="1" t="str">
        <f>Spaces!D403</f>
        <v/>
      </c>
      <c r="E403" s="1" t="str">
        <f>Spaces!E403</f>
        <v/>
      </c>
      <c r="F403" s="1" t="str">
        <f>Spaces!F403</f>
        <v/>
      </c>
      <c r="G403" s="1" t="str">
        <f>Spaces!G403</f>
        <v/>
      </c>
      <c r="H403" s="1" t="str">
        <f>Spaces!H403</f>
        <v/>
      </c>
      <c r="I403" s="1" t="str">
        <f>Spaces!I403</f>
        <v/>
      </c>
      <c r="J403" s="1" t="str">
        <f>Spaces!J403</f>
        <v/>
      </c>
      <c r="K403" s="1" t="str">
        <f>Spaces!K403</f>
        <v/>
      </c>
      <c r="L403" s="1" t="str">
        <f>Spaces!L403</f>
        <v/>
      </c>
      <c r="M403" s="1" t="str">
        <f>Spaces!M403</f>
        <v/>
      </c>
      <c r="N403" s="1" t="str">
        <f>Spaces!N403</f>
        <v/>
      </c>
      <c r="O403" s="1" t="str">
        <f>Spaces!O403</f>
        <v/>
      </c>
      <c r="P403" s="1" t="str">
        <f>Spaces!P403</f>
        <v/>
      </c>
      <c r="Q403" s="1" t="str">
        <f>Spaces!Q403</f>
        <v/>
      </c>
      <c r="R403" s="1" t="str">
        <f>Spaces!R403</f>
        <v/>
      </c>
      <c r="S403" s="1" t="str">
        <f>Spaces!S403</f>
        <v/>
      </c>
      <c r="T403" s="1" t="str">
        <f>Spaces!T403</f>
        <v/>
      </c>
      <c r="U403" s="1" t="str">
        <f>Spaces!U403</f>
        <v/>
      </c>
      <c r="V403" s="1" t="str">
        <f t="shared" si="1"/>
        <v/>
      </c>
      <c r="W403" s="5" t="str">
        <f t="shared" si="2"/>
        <v/>
      </c>
      <c r="X403" s="5" t="str">
        <f t="shared" si="3"/>
        <v/>
      </c>
      <c r="Y403" s="5" t="str">
        <f t="shared" si="4"/>
        <v/>
      </c>
      <c r="Z403" s="5" t="str">
        <f t="shared" si="5"/>
        <v/>
      </c>
    </row>
    <row r="404">
      <c r="A404" s="1" t="str">
        <f>Spaces!A404</f>
        <v/>
      </c>
      <c r="B404" s="1" t="str">
        <f>Spaces!B404</f>
        <v/>
      </c>
      <c r="C404" s="1" t="str">
        <f>Spaces!C404</f>
        <v/>
      </c>
      <c r="D404" s="1" t="str">
        <f>Spaces!D404</f>
        <v/>
      </c>
      <c r="E404" s="1" t="str">
        <f>Spaces!E404</f>
        <v/>
      </c>
      <c r="F404" s="1" t="str">
        <f>Spaces!F404</f>
        <v/>
      </c>
      <c r="G404" s="1" t="str">
        <f>Spaces!G404</f>
        <v/>
      </c>
      <c r="H404" s="1" t="str">
        <f>Spaces!H404</f>
        <v/>
      </c>
      <c r="I404" s="1" t="str">
        <f>Spaces!I404</f>
        <v/>
      </c>
      <c r="J404" s="1" t="str">
        <f>Spaces!J404</f>
        <v/>
      </c>
      <c r="K404" s="1" t="str">
        <f>Spaces!K404</f>
        <v/>
      </c>
      <c r="L404" s="1" t="str">
        <f>Spaces!L404</f>
        <v/>
      </c>
      <c r="M404" s="1" t="str">
        <f>Spaces!M404</f>
        <v/>
      </c>
      <c r="N404" s="1" t="str">
        <f>Spaces!N404</f>
        <v/>
      </c>
      <c r="O404" s="1" t="str">
        <f>Spaces!O404</f>
        <v/>
      </c>
      <c r="P404" s="1" t="str">
        <f>Spaces!P404</f>
        <v/>
      </c>
      <c r="Q404" s="1" t="str">
        <f>Spaces!Q404</f>
        <v/>
      </c>
      <c r="R404" s="1" t="str">
        <f>Spaces!R404</f>
        <v/>
      </c>
      <c r="S404" s="1" t="str">
        <f>Spaces!S404</f>
        <v/>
      </c>
      <c r="T404" s="1" t="str">
        <f>Spaces!T404</f>
        <v/>
      </c>
      <c r="U404" s="1" t="str">
        <f>Spaces!U404</f>
        <v/>
      </c>
      <c r="V404" s="1" t="str">
        <f t="shared" si="1"/>
        <v/>
      </c>
      <c r="W404" s="5" t="str">
        <f t="shared" si="2"/>
        <v/>
      </c>
      <c r="X404" s="5" t="str">
        <f t="shared" si="3"/>
        <v/>
      </c>
      <c r="Y404" s="5" t="str">
        <f t="shared" si="4"/>
        <v/>
      </c>
      <c r="Z404" s="5" t="str">
        <f t="shared" si="5"/>
        <v/>
      </c>
    </row>
    <row r="405">
      <c r="A405" s="1" t="str">
        <f>Spaces!A405</f>
        <v/>
      </c>
      <c r="B405" s="1" t="str">
        <f>Spaces!B405</f>
        <v/>
      </c>
      <c r="C405" s="1" t="str">
        <f>Spaces!C405</f>
        <v/>
      </c>
      <c r="D405" s="1" t="str">
        <f>Spaces!D405</f>
        <v/>
      </c>
      <c r="E405" s="1" t="str">
        <f>Spaces!E405</f>
        <v/>
      </c>
      <c r="F405" s="1" t="str">
        <f>Spaces!F405</f>
        <v/>
      </c>
      <c r="G405" s="1" t="str">
        <f>Spaces!G405</f>
        <v/>
      </c>
      <c r="H405" s="1" t="str">
        <f>Spaces!H405</f>
        <v/>
      </c>
      <c r="I405" s="1" t="str">
        <f>Spaces!I405</f>
        <v/>
      </c>
      <c r="J405" s="1" t="str">
        <f>Spaces!J405</f>
        <v/>
      </c>
      <c r="K405" s="1" t="str">
        <f>Spaces!K405</f>
        <v/>
      </c>
      <c r="L405" s="1" t="str">
        <f>Spaces!L405</f>
        <v/>
      </c>
      <c r="M405" s="1" t="str">
        <f>Spaces!M405</f>
        <v/>
      </c>
      <c r="N405" s="1" t="str">
        <f>Spaces!N405</f>
        <v/>
      </c>
      <c r="O405" s="1" t="str">
        <f>Spaces!O405</f>
        <v/>
      </c>
      <c r="P405" s="1" t="str">
        <f>Spaces!P405</f>
        <v/>
      </c>
      <c r="Q405" s="1" t="str">
        <f>Spaces!Q405</f>
        <v/>
      </c>
      <c r="R405" s="1" t="str">
        <f>Spaces!R405</f>
        <v/>
      </c>
      <c r="S405" s="1" t="str">
        <f>Spaces!S405</f>
        <v/>
      </c>
      <c r="T405" s="1" t="str">
        <f>Spaces!T405</f>
        <v/>
      </c>
      <c r="U405" s="1" t="str">
        <f>Spaces!U405</f>
        <v/>
      </c>
      <c r="V405" s="1" t="str">
        <f t="shared" si="1"/>
        <v/>
      </c>
      <c r="W405" s="5" t="str">
        <f t="shared" si="2"/>
        <v/>
      </c>
      <c r="X405" s="5" t="str">
        <f t="shared" si="3"/>
        <v/>
      </c>
      <c r="Y405" s="5" t="str">
        <f t="shared" si="4"/>
        <v/>
      </c>
      <c r="Z405" s="5" t="str">
        <f t="shared" si="5"/>
        <v/>
      </c>
    </row>
    <row r="406">
      <c r="A406" s="1" t="str">
        <f>Spaces!A406</f>
        <v/>
      </c>
      <c r="B406" s="1" t="str">
        <f>Spaces!B406</f>
        <v/>
      </c>
      <c r="C406" s="1" t="str">
        <f>Spaces!C406</f>
        <v/>
      </c>
      <c r="D406" s="1" t="str">
        <f>Spaces!D406</f>
        <v/>
      </c>
      <c r="E406" s="1" t="str">
        <f>Spaces!E406</f>
        <v/>
      </c>
      <c r="F406" s="1" t="str">
        <f>Spaces!F406</f>
        <v/>
      </c>
      <c r="G406" s="1" t="str">
        <f>Spaces!G406</f>
        <v/>
      </c>
      <c r="H406" s="1" t="str">
        <f>Spaces!H406</f>
        <v/>
      </c>
      <c r="I406" s="1" t="str">
        <f>Spaces!I406</f>
        <v/>
      </c>
      <c r="J406" s="1" t="str">
        <f>Spaces!J406</f>
        <v/>
      </c>
      <c r="K406" s="1" t="str">
        <f>Spaces!K406</f>
        <v/>
      </c>
      <c r="L406" s="1" t="str">
        <f>Spaces!L406</f>
        <v/>
      </c>
      <c r="M406" s="1" t="str">
        <f>Spaces!M406</f>
        <v/>
      </c>
      <c r="N406" s="1" t="str">
        <f>Spaces!N406</f>
        <v/>
      </c>
      <c r="O406" s="1" t="str">
        <f>Spaces!O406</f>
        <v/>
      </c>
      <c r="P406" s="1" t="str">
        <f>Spaces!P406</f>
        <v/>
      </c>
      <c r="Q406" s="1" t="str">
        <f>Spaces!Q406</f>
        <v/>
      </c>
      <c r="R406" s="1" t="str">
        <f>Spaces!R406</f>
        <v/>
      </c>
      <c r="S406" s="1" t="str">
        <f>Spaces!S406</f>
        <v/>
      </c>
      <c r="T406" s="1" t="str">
        <f>Spaces!T406</f>
        <v/>
      </c>
      <c r="U406" s="1" t="str">
        <f>Spaces!U406</f>
        <v/>
      </c>
      <c r="V406" s="1" t="str">
        <f t="shared" si="1"/>
        <v/>
      </c>
      <c r="W406" s="5" t="str">
        <f t="shared" si="2"/>
        <v/>
      </c>
      <c r="X406" s="5" t="str">
        <f t="shared" si="3"/>
        <v/>
      </c>
      <c r="Y406" s="5" t="str">
        <f t="shared" si="4"/>
        <v/>
      </c>
      <c r="Z406" s="5" t="str">
        <f t="shared" si="5"/>
        <v/>
      </c>
    </row>
    <row r="407">
      <c r="A407" s="1" t="str">
        <f>Spaces!A407</f>
        <v/>
      </c>
      <c r="B407" s="1" t="str">
        <f>Spaces!B407</f>
        <v/>
      </c>
      <c r="C407" s="1" t="str">
        <f>Spaces!C407</f>
        <v/>
      </c>
      <c r="D407" s="1" t="str">
        <f>Spaces!D407</f>
        <v/>
      </c>
      <c r="E407" s="1" t="str">
        <f>Spaces!E407</f>
        <v/>
      </c>
      <c r="F407" s="1" t="str">
        <f>Spaces!F407</f>
        <v/>
      </c>
      <c r="G407" s="1" t="str">
        <f>Spaces!G407</f>
        <v/>
      </c>
      <c r="H407" s="1" t="str">
        <f>Spaces!H407</f>
        <v/>
      </c>
      <c r="I407" s="1" t="str">
        <f>Spaces!I407</f>
        <v/>
      </c>
      <c r="J407" s="1" t="str">
        <f>Spaces!J407</f>
        <v/>
      </c>
      <c r="K407" s="1" t="str">
        <f>Spaces!K407</f>
        <v/>
      </c>
      <c r="L407" s="1" t="str">
        <f>Spaces!L407</f>
        <v/>
      </c>
      <c r="M407" s="1" t="str">
        <f>Spaces!M407</f>
        <v/>
      </c>
      <c r="N407" s="1" t="str">
        <f>Spaces!N407</f>
        <v/>
      </c>
      <c r="O407" s="1" t="str">
        <f>Spaces!O407</f>
        <v/>
      </c>
      <c r="P407" s="1" t="str">
        <f>Spaces!P407</f>
        <v/>
      </c>
      <c r="Q407" s="1" t="str">
        <f>Spaces!Q407</f>
        <v/>
      </c>
      <c r="R407" s="1" t="str">
        <f>Spaces!R407</f>
        <v/>
      </c>
      <c r="S407" s="1" t="str">
        <f>Spaces!S407</f>
        <v/>
      </c>
      <c r="T407" s="1" t="str">
        <f>Spaces!T407</f>
        <v/>
      </c>
      <c r="U407" s="1" t="str">
        <f>Spaces!U407</f>
        <v/>
      </c>
      <c r="V407" s="1" t="str">
        <f t="shared" si="1"/>
        <v/>
      </c>
      <c r="W407" s="5" t="str">
        <f t="shared" si="2"/>
        <v/>
      </c>
      <c r="X407" s="5" t="str">
        <f t="shared" si="3"/>
        <v/>
      </c>
      <c r="Y407" s="5" t="str">
        <f t="shared" si="4"/>
        <v/>
      </c>
      <c r="Z407" s="5" t="str">
        <f t="shared" si="5"/>
        <v/>
      </c>
    </row>
    <row r="408">
      <c r="A408" s="1" t="str">
        <f>Spaces!A408</f>
        <v/>
      </c>
      <c r="B408" s="1" t="str">
        <f>Spaces!B408</f>
        <v/>
      </c>
      <c r="C408" s="1" t="str">
        <f>Spaces!C408</f>
        <v/>
      </c>
      <c r="D408" s="1" t="str">
        <f>Spaces!D408</f>
        <v/>
      </c>
      <c r="E408" s="1" t="str">
        <f>Spaces!E408</f>
        <v/>
      </c>
      <c r="F408" s="1" t="str">
        <f>Spaces!F408</f>
        <v/>
      </c>
      <c r="G408" s="1" t="str">
        <f>Spaces!G408</f>
        <v/>
      </c>
      <c r="H408" s="1" t="str">
        <f>Spaces!H408</f>
        <v/>
      </c>
      <c r="I408" s="1" t="str">
        <f>Spaces!I408</f>
        <v/>
      </c>
      <c r="J408" s="1" t="str">
        <f>Spaces!J408</f>
        <v/>
      </c>
      <c r="K408" s="1" t="str">
        <f>Spaces!K408</f>
        <v/>
      </c>
      <c r="L408" s="1" t="str">
        <f>Spaces!L408</f>
        <v/>
      </c>
      <c r="M408" s="1" t="str">
        <f>Spaces!M408</f>
        <v/>
      </c>
      <c r="N408" s="1" t="str">
        <f>Spaces!N408</f>
        <v/>
      </c>
      <c r="O408" s="1" t="str">
        <f>Spaces!O408</f>
        <v/>
      </c>
      <c r="P408" s="1" t="str">
        <f>Spaces!P408</f>
        <v/>
      </c>
      <c r="Q408" s="1" t="str">
        <f>Spaces!Q408</f>
        <v/>
      </c>
      <c r="R408" s="1" t="str">
        <f>Spaces!R408</f>
        <v/>
      </c>
      <c r="S408" s="1" t="str">
        <f>Spaces!S408</f>
        <v/>
      </c>
      <c r="T408" s="1" t="str">
        <f>Spaces!T408</f>
        <v/>
      </c>
      <c r="U408" s="1" t="str">
        <f>Spaces!U408</f>
        <v/>
      </c>
      <c r="V408" s="1" t="str">
        <f t="shared" si="1"/>
        <v/>
      </c>
      <c r="W408" s="5" t="str">
        <f t="shared" si="2"/>
        <v/>
      </c>
      <c r="X408" s="5" t="str">
        <f t="shared" si="3"/>
        <v/>
      </c>
      <c r="Y408" s="5" t="str">
        <f t="shared" si="4"/>
        <v/>
      </c>
      <c r="Z408" s="5" t="str">
        <f t="shared" si="5"/>
        <v/>
      </c>
    </row>
    <row r="409">
      <c r="A409" s="1" t="str">
        <f>Spaces!A409</f>
        <v/>
      </c>
      <c r="B409" s="1" t="str">
        <f>Spaces!B409</f>
        <v/>
      </c>
      <c r="C409" s="1" t="str">
        <f>Spaces!C409</f>
        <v/>
      </c>
      <c r="D409" s="1" t="str">
        <f>Spaces!D409</f>
        <v/>
      </c>
      <c r="E409" s="1" t="str">
        <f>Spaces!E409</f>
        <v/>
      </c>
      <c r="F409" s="1" t="str">
        <f>Spaces!F409</f>
        <v/>
      </c>
      <c r="G409" s="1" t="str">
        <f>Spaces!G409</f>
        <v/>
      </c>
      <c r="H409" s="1" t="str">
        <f>Spaces!H409</f>
        <v/>
      </c>
      <c r="I409" s="1" t="str">
        <f>Spaces!I409</f>
        <v/>
      </c>
      <c r="J409" s="1" t="str">
        <f>Spaces!J409</f>
        <v/>
      </c>
      <c r="K409" s="1" t="str">
        <f>Spaces!K409</f>
        <v/>
      </c>
      <c r="L409" s="1" t="str">
        <f>Spaces!L409</f>
        <v/>
      </c>
      <c r="M409" s="1" t="str">
        <f>Spaces!M409</f>
        <v/>
      </c>
      <c r="N409" s="1" t="str">
        <f>Spaces!N409</f>
        <v/>
      </c>
      <c r="O409" s="1" t="str">
        <f>Spaces!O409</f>
        <v/>
      </c>
      <c r="P409" s="1" t="str">
        <f>Spaces!P409</f>
        <v/>
      </c>
      <c r="Q409" s="1" t="str">
        <f>Spaces!Q409</f>
        <v/>
      </c>
      <c r="R409" s="1" t="str">
        <f>Spaces!R409</f>
        <v/>
      </c>
      <c r="S409" s="1" t="str">
        <f>Spaces!S409</f>
        <v/>
      </c>
      <c r="T409" s="1" t="str">
        <f>Spaces!T409</f>
        <v/>
      </c>
      <c r="U409" s="1" t="str">
        <f>Spaces!U409</f>
        <v/>
      </c>
      <c r="V409" s="1" t="str">
        <f t="shared" si="1"/>
        <v/>
      </c>
      <c r="W409" s="5" t="str">
        <f t="shared" si="2"/>
        <v/>
      </c>
      <c r="X409" s="5" t="str">
        <f t="shared" si="3"/>
        <v/>
      </c>
      <c r="Y409" s="5" t="str">
        <f t="shared" si="4"/>
        <v/>
      </c>
      <c r="Z409" s="5" t="str">
        <f t="shared" si="5"/>
        <v/>
      </c>
    </row>
    <row r="410">
      <c r="A410" s="1" t="str">
        <f>Spaces!A410</f>
        <v/>
      </c>
      <c r="B410" s="1" t="str">
        <f>Spaces!B410</f>
        <v/>
      </c>
      <c r="C410" s="1" t="str">
        <f>Spaces!C410</f>
        <v/>
      </c>
      <c r="D410" s="1" t="str">
        <f>Spaces!D410</f>
        <v/>
      </c>
      <c r="E410" s="1" t="str">
        <f>Spaces!E410</f>
        <v/>
      </c>
      <c r="F410" s="1" t="str">
        <f>Spaces!F410</f>
        <v/>
      </c>
      <c r="G410" s="1" t="str">
        <f>Spaces!G410</f>
        <v/>
      </c>
      <c r="H410" s="1" t="str">
        <f>Spaces!H410</f>
        <v/>
      </c>
      <c r="I410" s="1" t="str">
        <f>Spaces!I410</f>
        <v/>
      </c>
      <c r="J410" s="1" t="str">
        <f>Spaces!J410</f>
        <v/>
      </c>
      <c r="K410" s="1" t="str">
        <f>Spaces!K410</f>
        <v/>
      </c>
      <c r="L410" s="1" t="str">
        <f>Spaces!L410</f>
        <v/>
      </c>
      <c r="M410" s="1" t="str">
        <f>Spaces!M410</f>
        <v/>
      </c>
      <c r="N410" s="1" t="str">
        <f>Spaces!N410</f>
        <v/>
      </c>
      <c r="O410" s="1" t="str">
        <f>Spaces!O410</f>
        <v/>
      </c>
      <c r="P410" s="1" t="str">
        <f>Spaces!P410</f>
        <v/>
      </c>
      <c r="Q410" s="1" t="str">
        <f>Spaces!Q410</f>
        <v/>
      </c>
      <c r="R410" s="1" t="str">
        <f>Spaces!R410</f>
        <v/>
      </c>
      <c r="S410" s="1" t="str">
        <f>Spaces!S410</f>
        <v/>
      </c>
      <c r="T410" s="1" t="str">
        <f>Spaces!T410</f>
        <v/>
      </c>
      <c r="U410" s="1" t="str">
        <f>Spaces!U410</f>
        <v/>
      </c>
      <c r="V410" s="1" t="str">
        <f t="shared" si="1"/>
        <v/>
      </c>
      <c r="W410" s="5" t="str">
        <f t="shared" si="2"/>
        <v/>
      </c>
      <c r="X410" s="5" t="str">
        <f t="shared" si="3"/>
        <v/>
      </c>
      <c r="Y410" s="5" t="str">
        <f t="shared" si="4"/>
        <v/>
      </c>
      <c r="Z410" s="5" t="str">
        <f t="shared" si="5"/>
        <v/>
      </c>
    </row>
    <row r="411">
      <c r="A411" s="1" t="str">
        <f>Spaces!A411</f>
        <v/>
      </c>
      <c r="B411" s="1" t="str">
        <f>Spaces!B411</f>
        <v/>
      </c>
      <c r="C411" s="1" t="str">
        <f>Spaces!C411</f>
        <v/>
      </c>
      <c r="D411" s="1" t="str">
        <f>Spaces!D411</f>
        <v/>
      </c>
      <c r="E411" s="1" t="str">
        <f>Spaces!E411</f>
        <v/>
      </c>
      <c r="F411" s="1" t="str">
        <f>Spaces!F411</f>
        <v/>
      </c>
      <c r="G411" s="1" t="str">
        <f>Spaces!G411</f>
        <v/>
      </c>
      <c r="H411" s="1" t="str">
        <f>Spaces!H411</f>
        <v/>
      </c>
      <c r="I411" s="1" t="str">
        <f>Spaces!I411</f>
        <v/>
      </c>
      <c r="J411" s="1" t="str">
        <f>Spaces!J411</f>
        <v/>
      </c>
      <c r="K411" s="1" t="str">
        <f>Spaces!K411</f>
        <v/>
      </c>
      <c r="L411" s="1" t="str">
        <f>Spaces!L411</f>
        <v/>
      </c>
      <c r="M411" s="1" t="str">
        <f>Spaces!M411</f>
        <v/>
      </c>
      <c r="N411" s="1" t="str">
        <f>Spaces!N411</f>
        <v/>
      </c>
      <c r="O411" s="1" t="str">
        <f>Spaces!O411</f>
        <v/>
      </c>
      <c r="P411" s="1" t="str">
        <f>Spaces!P411</f>
        <v/>
      </c>
      <c r="Q411" s="1" t="str">
        <f>Spaces!Q411</f>
        <v/>
      </c>
      <c r="R411" s="1" t="str">
        <f>Spaces!R411</f>
        <v/>
      </c>
      <c r="S411" s="1" t="str">
        <f>Spaces!S411</f>
        <v/>
      </c>
      <c r="T411" s="1" t="str">
        <f>Spaces!T411</f>
        <v/>
      </c>
      <c r="U411" s="1" t="str">
        <f>Spaces!U411</f>
        <v/>
      </c>
      <c r="V411" s="1" t="str">
        <f t="shared" si="1"/>
        <v/>
      </c>
      <c r="W411" s="5" t="str">
        <f t="shared" si="2"/>
        <v/>
      </c>
      <c r="X411" s="5" t="str">
        <f t="shared" si="3"/>
        <v/>
      </c>
      <c r="Y411" s="5" t="str">
        <f t="shared" si="4"/>
        <v/>
      </c>
      <c r="Z411" s="5" t="str">
        <f t="shared" si="5"/>
        <v/>
      </c>
    </row>
    <row r="412">
      <c r="A412" s="1" t="str">
        <f>Spaces!A412</f>
        <v/>
      </c>
      <c r="B412" s="1" t="str">
        <f>Spaces!B412</f>
        <v/>
      </c>
      <c r="C412" s="1" t="str">
        <f>Spaces!C412</f>
        <v/>
      </c>
      <c r="D412" s="1" t="str">
        <f>Spaces!D412</f>
        <v/>
      </c>
      <c r="E412" s="1" t="str">
        <f>Spaces!E412</f>
        <v/>
      </c>
      <c r="F412" s="1" t="str">
        <f>Spaces!F412</f>
        <v/>
      </c>
      <c r="G412" s="1" t="str">
        <f>Spaces!G412</f>
        <v/>
      </c>
      <c r="H412" s="1" t="str">
        <f>Spaces!H412</f>
        <v/>
      </c>
      <c r="I412" s="1" t="str">
        <f>Spaces!I412</f>
        <v/>
      </c>
      <c r="J412" s="1" t="str">
        <f>Spaces!J412</f>
        <v/>
      </c>
      <c r="K412" s="1" t="str">
        <f>Spaces!K412</f>
        <v/>
      </c>
      <c r="L412" s="1" t="str">
        <f>Spaces!L412</f>
        <v/>
      </c>
      <c r="M412" s="1" t="str">
        <f>Spaces!M412</f>
        <v/>
      </c>
      <c r="N412" s="1" t="str">
        <f>Spaces!N412</f>
        <v/>
      </c>
      <c r="O412" s="1" t="str">
        <f>Spaces!O412</f>
        <v/>
      </c>
      <c r="P412" s="1" t="str">
        <f>Spaces!P412</f>
        <v/>
      </c>
      <c r="Q412" s="1" t="str">
        <f>Spaces!Q412</f>
        <v/>
      </c>
      <c r="R412" s="1" t="str">
        <f>Spaces!R412</f>
        <v/>
      </c>
      <c r="S412" s="1" t="str">
        <f>Spaces!S412</f>
        <v/>
      </c>
      <c r="T412" s="1" t="str">
        <f>Spaces!T412</f>
        <v/>
      </c>
      <c r="U412" s="1" t="str">
        <f>Spaces!U412</f>
        <v/>
      </c>
      <c r="V412" s="1" t="str">
        <f t="shared" si="1"/>
        <v/>
      </c>
      <c r="W412" s="5" t="str">
        <f t="shared" si="2"/>
        <v/>
      </c>
      <c r="X412" s="5" t="str">
        <f t="shared" si="3"/>
        <v/>
      </c>
      <c r="Y412" s="5" t="str">
        <f t="shared" si="4"/>
        <v/>
      </c>
      <c r="Z412" s="5" t="str">
        <f t="shared" si="5"/>
        <v/>
      </c>
    </row>
    <row r="413">
      <c r="A413" s="1" t="str">
        <f>Spaces!A413</f>
        <v/>
      </c>
      <c r="B413" s="1" t="str">
        <f>Spaces!B413</f>
        <v/>
      </c>
      <c r="C413" s="1" t="str">
        <f>Spaces!C413</f>
        <v/>
      </c>
      <c r="D413" s="1" t="str">
        <f>Spaces!D413</f>
        <v/>
      </c>
      <c r="E413" s="1" t="str">
        <f>Spaces!E413</f>
        <v/>
      </c>
      <c r="F413" s="1" t="str">
        <f>Spaces!F413</f>
        <v/>
      </c>
      <c r="G413" s="1" t="str">
        <f>Spaces!G413</f>
        <v/>
      </c>
      <c r="H413" s="1" t="str">
        <f>Spaces!H413</f>
        <v/>
      </c>
      <c r="I413" s="1" t="str">
        <f>Spaces!I413</f>
        <v/>
      </c>
      <c r="J413" s="1" t="str">
        <f>Spaces!J413</f>
        <v/>
      </c>
      <c r="K413" s="1" t="str">
        <f>Spaces!K413</f>
        <v/>
      </c>
      <c r="L413" s="1" t="str">
        <f>Spaces!L413</f>
        <v/>
      </c>
      <c r="M413" s="1" t="str">
        <f>Spaces!M413</f>
        <v/>
      </c>
      <c r="N413" s="1" t="str">
        <f>Spaces!N413</f>
        <v/>
      </c>
      <c r="O413" s="1" t="str">
        <f>Spaces!O413</f>
        <v/>
      </c>
      <c r="P413" s="1" t="str">
        <f>Spaces!P413</f>
        <v/>
      </c>
      <c r="Q413" s="1" t="str">
        <f>Spaces!Q413</f>
        <v/>
      </c>
      <c r="R413" s="1" t="str">
        <f>Spaces!R413</f>
        <v/>
      </c>
      <c r="S413" s="1" t="str">
        <f>Spaces!S413</f>
        <v/>
      </c>
      <c r="T413" s="1" t="str">
        <f>Spaces!T413</f>
        <v/>
      </c>
      <c r="U413" s="1" t="str">
        <f>Spaces!U413</f>
        <v/>
      </c>
      <c r="V413" s="1" t="str">
        <f t="shared" si="1"/>
        <v/>
      </c>
      <c r="W413" s="5" t="str">
        <f t="shared" si="2"/>
        <v/>
      </c>
      <c r="X413" s="5" t="str">
        <f t="shared" si="3"/>
        <v/>
      </c>
      <c r="Y413" s="5" t="str">
        <f t="shared" si="4"/>
        <v/>
      </c>
      <c r="Z413" s="5" t="str">
        <f t="shared" si="5"/>
        <v/>
      </c>
    </row>
    <row r="414">
      <c r="A414" s="1" t="str">
        <f>Spaces!A414</f>
        <v/>
      </c>
      <c r="B414" s="1" t="str">
        <f>Spaces!B414</f>
        <v/>
      </c>
      <c r="C414" s="1" t="str">
        <f>Spaces!C414</f>
        <v/>
      </c>
      <c r="D414" s="1" t="str">
        <f>Spaces!D414</f>
        <v/>
      </c>
      <c r="E414" s="1" t="str">
        <f>Spaces!E414</f>
        <v/>
      </c>
      <c r="F414" s="1" t="str">
        <f>Spaces!F414</f>
        <v/>
      </c>
      <c r="G414" s="1" t="str">
        <f>Spaces!G414</f>
        <v/>
      </c>
      <c r="H414" s="1" t="str">
        <f>Spaces!H414</f>
        <v/>
      </c>
      <c r="I414" s="1" t="str">
        <f>Spaces!I414</f>
        <v/>
      </c>
      <c r="J414" s="1" t="str">
        <f>Spaces!J414</f>
        <v/>
      </c>
      <c r="K414" s="1" t="str">
        <f>Spaces!K414</f>
        <v/>
      </c>
      <c r="L414" s="1" t="str">
        <f>Spaces!L414</f>
        <v/>
      </c>
      <c r="M414" s="1" t="str">
        <f>Spaces!M414</f>
        <v/>
      </c>
      <c r="N414" s="1" t="str">
        <f>Spaces!N414</f>
        <v/>
      </c>
      <c r="O414" s="1" t="str">
        <f>Spaces!O414</f>
        <v/>
      </c>
      <c r="P414" s="1" t="str">
        <f>Spaces!P414</f>
        <v/>
      </c>
      <c r="Q414" s="1" t="str">
        <f>Spaces!Q414</f>
        <v/>
      </c>
      <c r="R414" s="1" t="str">
        <f>Spaces!R414</f>
        <v/>
      </c>
      <c r="S414" s="1" t="str">
        <f>Spaces!S414</f>
        <v/>
      </c>
      <c r="T414" s="1" t="str">
        <f>Spaces!T414</f>
        <v/>
      </c>
      <c r="U414" s="1" t="str">
        <f>Spaces!U414</f>
        <v/>
      </c>
      <c r="V414" s="1" t="str">
        <f t="shared" si="1"/>
        <v/>
      </c>
      <c r="W414" s="5" t="str">
        <f t="shared" si="2"/>
        <v/>
      </c>
      <c r="X414" s="5" t="str">
        <f t="shared" si="3"/>
        <v/>
      </c>
      <c r="Y414" s="5" t="str">
        <f t="shared" si="4"/>
        <v/>
      </c>
      <c r="Z414" s="5" t="str">
        <f t="shared" si="5"/>
        <v/>
      </c>
    </row>
    <row r="415">
      <c r="A415" s="1" t="str">
        <f>Spaces!A415</f>
        <v/>
      </c>
      <c r="B415" s="1" t="str">
        <f>Spaces!B415</f>
        <v/>
      </c>
      <c r="C415" s="1" t="str">
        <f>Spaces!C415</f>
        <v/>
      </c>
      <c r="D415" s="1" t="str">
        <f>Spaces!D415</f>
        <v/>
      </c>
      <c r="E415" s="1" t="str">
        <f>Spaces!E415</f>
        <v/>
      </c>
      <c r="F415" s="1" t="str">
        <f>Spaces!F415</f>
        <v/>
      </c>
      <c r="G415" s="1" t="str">
        <f>Spaces!G415</f>
        <v/>
      </c>
      <c r="H415" s="1" t="str">
        <f>Spaces!H415</f>
        <v/>
      </c>
      <c r="I415" s="1" t="str">
        <f>Spaces!I415</f>
        <v/>
      </c>
      <c r="J415" s="1" t="str">
        <f>Spaces!J415</f>
        <v/>
      </c>
      <c r="K415" s="1" t="str">
        <f>Spaces!K415</f>
        <v/>
      </c>
      <c r="L415" s="1" t="str">
        <f>Spaces!L415</f>
        <v/>
      </c>
      <c r="M415" s="1" t="str">
        <f>Spaces!M415</f>
        <v/>
      </c>
      <c r="N415" s="1" t="str">
        <f>Spaces!N415</f>
        <v/>
      </c>
      <c r="O415" s="1" t="str">
        <f>Spaces!O415</f>
        <v/>
      </c>
      <c r="P415" s="1" t="str">
        <f>Spaces!P415</f>
        <v/>
      </c>
      <c r="Q415" s="1" t="str">
        <f>Spaces!Q415</f>
        <v/>
      </c>
      <c r="R415" s="1" t="str">
        <f>Spaces!R415</f>
        <v/>
      </c>
      <c r="S415" s="1" t="str">
        <f>Spaces!S415</f>
        <v/>
      </c>
      <c r="T415" s="1" t="str">
        <f>Spaces!T415</f>
        <v/>
      </c>
      <c r="U415" s="1" t="str">
        <f>Spaces!U415</f>
        <v/>
      </c>
      <c r="V415" s="1" t="str">
        <f t="shared" si="1"/>
        <v/>
      </c>
      <c r="W415" s="5" t="str">
        <f t="shared" si="2"/>
        <v/>
      </c>
      <c r="X415" s="5" t="str">
        <f t="shared" si="3"/>
        <v/>
      </c>
      <c r="Y415" s="5" t="str">
        <f t="shared" si="4"/>
        <v/>
      </c>
      <c r="Z415" s="5" t="str">
        <f t="shared" si="5"/>
        <v/>
      </c>
    </row>
    <row r="416">
      <c r="A416" s="1" t="str">
        <f>Spaces!A416</f>
        <v/>
      </c>
      <c r="B416" s="1" t="str">
        <f>Spaces!B416</f>
        <v/>
      </c>
      <c r="C416" s="1" t="str">
        <f>Spaces!C416</f>
        <v/>
      </c>
      <c r="D416" s="1" t="str">
        <f>Spaces!D416</f>
        <v/>
      </c>
      <c r="E416" s="1" t="str">
        <f>Spaces!E416</f>
        <v/>
      </c>
      <c r="F416" s="1" t="str">
        <f>Spaces!F416</f>
        <v/>
      </c>
      <c r="G416" s="1" t="str">
        <f>Spaces!G416</f>
        <v/>
      </c>
      <c r="H416" s="1" t="str">
        <f>Spaces!H416</f>
        <v/>
      </c>
      <c r="I416" s="1" t="str">
        <f>Spaces!I416</f>
        <v/>
      </c>
      <c r="J416" s="1" t="str">
        <f>Spaces!J416</f>
        <v/>
      </c>
      <c r="K416" s="1" t="str">
        <f>Spaces!K416</f>
        <v/>
      </c>
      <c r="L416" s="1" t="str">
        <f>Spaces!L416</f>
        <v/>
      </c>
      <c r="M416" s="1" t="str">
        <f>Spaces!M416</f>
        <v/>
      </c>
      <c r="N416" s="1" t="str">
        <f>Spaces!N416</f>
        <v/>
      </c>
      <c r="O416" s="1" t="str">
        <f>Spaces!O416</f>
        <v/>
      </c>
      <c r="P416" s="1" t="str">
        <f>Spaces!P416</f>
        <v/>
      </c>
      <c r="Q416" s="1" t="str">
        <f>Spaces!Q416</f>
        <v/>
      </c>
      <c r="R416" s="1" t="str">
        <f>Spaces!R416</f>
        <v/>
      </c>
      <c r="S416" s="1" t="str">
        <f>Spaces!S416</f>
        <v/>
      </c>
      <c r="T416" s="1" t="str">
        <f>Spaces!T416</f>
        <v/>
      </c>
      <c r="U416" s="1" t="str">
        <f>Spaces!U416</f>
        <v/>
      </c>
      <c r="V416" s="1" t="str">
        <f t="shared" si="1"/>
        <v/>
      </c>
      <c r="W416" s="5" t="str">
        <f t="shared" si="2"/>
        <v/>
      </c>
      <c r="X416" s="5" t="str">
        <f t="shared" si="3"/>
        <v/>
      </c>
      <c r="Y416" s="5" t="str">
        <f t="shared" si="4"/>
        <v/>
      </c>
      <c r="Z416" s="5" t="str">
        <f t="shared" si="5"/>
        <v/>
      </c>
    </row>
    <row r="417">
      <c r="A417" s="1" t="str">
        <f>Spaces!A417</f>
        <v/>
      </c>
      <c r="B417" s="1" t="str">
        <f>Spaces!B417</f>
        <v/>
      </c>
      <c r="C417" s="1" t="str">
        <f>Spaces!C417</f>
        <v/>
      </c>
      <c r="D417" s="1" t="str">
        <f>Spaces!D417</f>
        <v/>
      </c>
      <c r="E417" s="1" t="str">
        <f>Spaces!E417</f>
        <v/>
      </c>
      <c r="F417" s="1" t="str">
        <f>Spaces!F417</f>
        <v/>
      </c>
      <c r="G417" s="1" t="str">
        <f>Spaces!G417</f>
        <v/>
      </c>
      <c r="H417" s="1" t="str">
        <f>Spaces!H417</f>
        <v/>
      </c>
      <c r="I417" s="1" t="str">
        <f>Spaces!I417</f>
        <v/>
      </c>
      <c r="J417" s="1" t="str">
        <f>Spaces!J417</f>
        <v/>
      </c>
      <c r="K417" s="1" t="str">
        <f>Spaces!K417</f>
        <v/>
      </c>
      <c r="L417" s="1" t="str">
        <f>Spaces!L417</f>
        <v/>
      </c>
      <c r="M417" s="1" t="str">
        <f>Spaces!M417</f>
        <v/>
      </c>
      <c r="N417" s="1" t="str">
        <f>Spaces!N417</f>
        <v/>
      </c>
      <c r="O417" s="1" t="str">
        <f>Spaces!O417</f>
        <v/>
      </c>
      <c r="P417" s="1" t="str">
        <f>Spaces!P417</f>
        <v/>
      </c>
      <c r="Q417" s="1" t="str">
        <f>Spaces!Q417</f>
        <v/>
      </c>
      <c r="R417" s="1" t="str">
        <f>Spaces!R417</f>
        <v/>
      </c>
      <c r="S417" s="1" t="str">
        <f>Spaces!S417</f>
        <v/>
      </c>
      <c r="T417" s="1" t="str">
        <f>Spaces!T417</f>
        <v/>
      </c>
      <c r="U417" s="1" t="str">
        <f>Spaces!U417</f>
        <v/>
      </c>
      <c r="V417" s="1" t="str">
        <f t="shared" si="1"/>
        <v/>
      </c>
      <c r="W417" s="5" t="str">
        <f t="shared" si="2"/>
        <v/>
      </c>
      <c r="X417" s="5" t="str">
        <f t="shared" si="3"/>
        <v/>
      </c>
      <c r="Y417" s="5" t="str">
        <f t="shared" si="4"/>
        <v/>
      </c>
      <c r="Z417" s="5" t="str">
        <f t="shared" si="5"/>
        <v/>
      </c>
    </row>
    <row r="418">
      <c r="A418" s="1" t="str">
        <f>Spaces!A418</f>
        <v/>
      </c>
      <c r="B418" s="1" t="str">
        <f>Spaces!B418</f>
        <v/>
      </c>
      <c r="C418" s="1" t="str">
        <f>Spaces!C418</f>
        <v/>
      </c>
      <c r="D418" s="1" t="str">
        <f>Spaces!D418</f>
        <v/>
      </c>
      <c r="E418" s="1" t="str">
        <f>Spaces!E418</f>
        <v/>
      </c>
      <c r="F418" s="1" t="str">
        <f>Spaces!F418</f>
        <v/>
      </c>
      <c r="G418" s="1" t="str">
        <f>Spaces!G418</f>
        <v/>
      </c>
      <c r="H418" s="1" t="str">
        <f>Spaces!H418</f>
        <v/>
      </c>
      <c r="I418" s="1" t="str">
        <f>Spaces!I418</f>
        <v/>
      </c>
      <c r="J418" s="1" t="str">
        <f>Spaces!J418</f>
        <v/>
      </c>
      <c r="K418" s="1" t="str">
        <f>Spaces!K418</f>
        <v/>
      </c>
      <c r="L418" s="1" t="str">
        <f>Spaces!L418</f>
        <v/>
      </c>
      <c r="M418" s="1" t="str">
        <f>Spaces!M418</f>
        <v/>
      </c>
      <c r="N418" s="1" t="str">
        <f>Spaces!N418</f>
        <v/>
      </c>
      <c r="O418" s="1" t="str">
        <f>Spaces!O418</f>
        <v/>
      </c>
      <c r="P418" s="1" t="str">
        <f>Spaces!P418</f>
        <v/>
      </c>
      <c r="Q418" s="1" t="str">
        <f>Spaces!Q418</f>
        <v/>
      </c>
      <c r="R418" s="1" t="str">
        <f>Spaces!R418</f>
        <v/>
      </c>
      <c r="S418" s="1" t="str">
        <f>Spaces!S418</f>
        <v/>
      </c>
      <c r="T418" s="1" t="str">
        <f>Spaces!T418</f>
        <v/>
      </c>
      <c r="U418" s="1" t="str">
        <f>Spaces!U418</f>
        <v/>
      </c>
      <c r="V418" s="1" t="str">
        <f t="shared" si="1"/>
        <v/>
      </c>
      <c r="W418" s="5" t="str">
        <f t="shared" si="2"/>
        <v/>
      </c>
      <c r="X418" s="5" t="str">
        <f t="shared" si="3"/>
        <v/>
      </c>
      <c r="Y418" s="5" t="str">
        <f t="shared" si="4"/>
        <v/>
      </c>
      <c r="Z418" s="5" t="str">
        <f t="shared" si="5"/>
        <v/>
      </c>
    </row>
    <row r="419">
      <c r="A419" s="1" t="str">
        <f>Spaces!A419</f>
        <v/>
      </c>
      <c r="B419" s="1" t="str">
        <f>Spaces!B419</f>
        <v/>
      </c>
      <c r="C419" s="1" t="str">
        <f>Spaces!C419</f>
        <v/>
      </c>
      <c r="D419" s="1" t="str">
        <f>Spaces!D419</f>
        <v/>
      </c>
      <c r="E419" s="1" t="str">
        <f>Spaces!E419</f>
        <v/>
      </c>
      <c r="F419" s="1" t="str">
        <f>Spaces!F419</f>
        <v/>
      </c>
      <c r="G419" s="1" t="str">
        <f>Spaces!G419</f>
        <v/>
      </c>
      <c r="H419" s="1" t="str">
        <f>Spaces!H419</f>
        <v/>
      </c>
      <c r="I419" s="1" t="str">
        <f>Spaces!I419</f>
        <v/>
      </c>
      <c r="J419" s="1" t="str">
        <f>Spaces!J419</f>
        <v/>
      </c>
      <c r="K419" s="1" t="str">
        <f>Spaces!K419</f>
        <v/>
      </c>
      <c r="L419" s="1" t="str">
        <f>Spaces!L419</f>
        <v/>
      </c>
      <c r="M419" s="1" t="str">
        <f>Spaces!M419</f>
        <v/>
      </c>
      <c r="N419" s="1" t="str">
        <f>Spaces!N419</f>
        <v/>
      </c>
      <c r="O419" s="1" t="str">
        <f>Spaces!O419</f>
        <v/>
      </c>
      <c r="P419" s="1" t="str">
        <f>Spaces!P419</f>
        <v/>
      </c>
      <c r="Q419" s="1" t="str">
        <f>Spaces!Q419</f>
        <v/>
      </c>
      <c r="R419" s="1" t="str">
        <f>Spaces!R419</f>
        <v/>
      </c>
      <c r="S419" s="1" t="str">
        <f>Spaces!S419</f>
        <v/>
      </c>
      <c r="T419" s="1" t="str">
        <f>Spaces!T419</f>
        <v/>
      </c>
      <c r="U419" s="1" t="str">
        <f>Spaces!U419</f>
        <v/>
      </c>
      <c r="V419" s="1" t="str">
        <f t="shared" si="1"/>
        <v/>
      </c>
      <c r="W419" s="5" t="str">
        <f t="shared" si="2"/>
        <v/>
      </c>
      <c r="X419" s="5" t="str">
        <f t="shared" si="3"/>
        <v/>
      </c>
      <c r="Y419" s="5" t="str">
        <f t="shared" si="4"/>
        <v/>
      </c>
      <c r="Z419" s="5" t="str">
        <f t="shared" si="5"/>
        <v/>
      </c>
    </row>
    <row r="420">
      <c r="A420" s="1" t="str">
        <f>Spaces!A420</f>
        <v/>
      </c>
      <c r="B420" s="1" t="str">
        <f>Spaces!B420</f>
        <v/>
      </c>
      <c r="C420" s="1" t="str">
        <f>Spaces!C420</f>
        <v/>
      </c>
      <c r="D420" s="1" t="str">
        <f>Spaces!D420</f>
        <v/>
      </c>
      <c r="E420" s="1" t="str">
        <f>Spaces!E420</f>
        <v/>
      </c>
      <c r="F420" s="1" t="str">
        <f>Spaces!F420</f>
        <v/>
      </c>
      <c r="G420" s="1" t="str">
        <f>Spaces!G420</f>
        <v/>
      </c>
      <c r="H420" s="1" t="str">
        <f>Spaces!H420</f>
        <v/>
      </c>
      <c r="I420" s="1" t="str">
        <f>Spaces!I420</f>
        <v/>
      </c>
      <c r="J420" s="1" t="str">
        <f>Spaces!J420</f>
        <v/>
      </c>
      <c r="K420" s="1" t="str">
        <f>Spaces!K420</f>
        <v/>
      </c>
      <c r="L420" s="1" t="str">
        <f>Spaces!L420</f>
        <v/>
      </c>
      <c r="M420" s="1" t="str">
        <f>Spaces!M420</f>
        <v/>
      </c>
      <c r="N420" s="1" t="str">
        <f>Spaces!N420</f>
        <v/>
      </c>
      <c r="O420" s="1" t="str">
        <f>Spaces!O420</f>
        <v/>
      </c>
      <c r="P420" s="1" t="str">
        <f>Spaces!P420</f>
        <v/>
      </c>
      <c r="Q420" s="1" t="str">
        <f>Spaces!Q420</f>
        <v/>
      </c>
      <c r="R420" s="1" t="str">
        <f>Spaces!R420</f>
        <v/>
      </c>
      <c r="S420" s="1" t="str">
        <f>Spaces!S420</f>
        <v/>
      </c>
      <c r="T420" s="1" t="str">
        <f>Spaces!T420</f>
        <v/>
      </c>
      <c r="U420" s="1" t="str">
        <f>Spaces!U420</f>
        <v/>
      </c>
      <c r="V420" s="1" t="str">
        <f t="shared" si="1"/>
        <v/>
      </c>
      <c r="W420" s="5" t="str">
        <f t="shared" si="2"/>
        <v/>
      </c>
      <c r="X420" s="5" t="str">
        <f t="shared" si="3"/>
        <v/>
      </c>
      <c r="Y420" s="5" t="str">
        <f t="shared" si="4"/>
        <v/>
      </c>
      <c r="Z420" s="5" t="str">
        <f t="shared" si="5"/>
        <v/>
      </c>
    </row>
    <row r="421">
      <c r="A421" s="1" t="str">
        <f>Spaces!A421</f>
        <v/>
      </c>
      <c r="B421" s="1" t="str">
        <f>Spaces!B421</f>
        <v/>
      </c>
      <c r="C421" s="1" t="str">
        <f>Spaces!C421</f>
        <v/>
      </c>
      <c r="D421" s="1" t="str">
        <f>Spaces!D421</f>
        <v/>
      </c>
      <c r="E421" s="1" t="str">
        <f>Spaces!E421</f>
        <v/>
      </c>
      <c r="F421" s="1" t="str">
        <f>Spaces!F421</f>
        <v/>
      </c>
      <c r="G421" s="1" t="str">
        <f>Spaces!G421</f>
        <v/>
      </c>
      <c r="H421" s="1" t="str">
        <f>Spaces!H421</f>
        <v/>
      </c>
      <c r="I421" s="1" t="str">
        <f>Spaces!I421</f>
        <v/>
      </c>
      <c r="J421" s="1" t="str">
        <f>Spaces!J421</f>
        <v/>
      </c>
      <c r="K421" s="1" t="str">
        <f>Spaces!K421</f>
        <v/>
      </c>
      <c r="L421" s="1" t="str">
        <f>Spaces!L421</f>
        <v/>
      </c>
      <c r="M421" s="1" t="str">
        <f>Spaces!M421</f>
        <v/>
      </c>
      <c r="N421" s="1" t="str">
        <f>Spaces!N421</f>
        <v/>
      </c>
      <c r="O421" s="1" t="str">
        <f>Spaces!O421</f>
        <v/>
      </c>
      <c r="P421" s="1" t="str">
        <f>Spaces!P421</f>
        <v/>
      </c>
      <c r="Q421" s="1" t="str">
        <f>Spaces!Q421</f>
        <v/>
      </c>
      <c r="R421" s="1" t="str">
        <f>Spaces!R421</f>
        <v/>
      </c>
      <c r="S421" s="1" t="str">
        <f>Spaces!S421</f>
        <v/>
      </c>
      <c r="T421" s="1" t="str">
        <f>Spaces!T421</f>
        <v/>
      </c>
      <c r="U421" s="1" t="str">
        <f>Spaces!U421</f>
        <v/>
      </c>
      <c r="V421" s="1" t="str">
        <f t="shared" si="1"/>
        <v/>
      </c>
      <c r="W421" s="5" t="str">
        <f t="shared" si="2"/>
        <v/>
      </c>
      <c r="X421" s="5" t="str">
        <f t="shared" si="3"/>
        <v/>
      </c>
      <c r="Y421" s="5" t="str">
        <f t="shared" si="4"/>
        <v/>
      </c>
      <c r="Z421" s="5" t="str">
        <f t="shared" si="5"/>
        <v/>
      </c>
    </row>
    <row r="422">
      <c r="A422" s="1" t="str">
        <f>Spaces!A422</f>
        <v/>
      </c>
      <c r="B422" s="1" t="str">
        <f>Spaces!B422</f>
        <v/>
      </c>
      <c r="C422" s="1" t="str">
        <f>Spaces!C422</f>
        <v/>
      </c>
      <c r="D422" s="1" t="str">
        <f>Spaces!D422</f>
        <v/>
      </c>
      <c r="E422" s="1" t="str">
        <f>Spaces!E422</f>
        <v/>
      </c>
      <c r="F422" s="1" t="str">
        <f>Spaces!F422</f>
        <v/>
      </c>
      <c r="G422" s="1" t="str">
        <f>Spaces!G422</f>
        <v/>
      </c>
      <c r="H422" s="1" t="str">
        <f>Spaces!H422</f>
        <v/>
      </c>
      <c r="I422" s="1" t="str">
        <f>Spaces!I422</f>
        <v/>
      </c>
      <c r="J422" s="1" t="str">
        <f>Spaces!J422</f>
        <v/>
      </c>
      <c r="K422" s="1" t="str">
        <f>Spaces!K422</f>
        <v/>
      </c>
      <c r="L422" s="1" t="str">
        <f>Spaces!L422</f>
        <v/>
      </c>
      <c r="M422" s="1" t="str">
        <f>Spaces!M422</f>
        <v/>
      </c>
      <c r="N422" s="1" t="str">
        <f>Spaces!N422</f>
        <v/>
      </c>
      <c r="O422" s="1" t="str">
        <f>Spaces!O422</f>
        <v/>
      </c>
      <c r="P422" s="1" t="str">
        <f>Spaces!P422</f>
        <v/>
      </c>
      <c r="Q422" s="1" t="str">
        <f>Spaces!Q422</f>
        <v/>
      </c>
      <c r="R422" s="1" t="str">
        <f>Spaces!R422</f>
        <v/>
      </c>
      <c r="S422" s="1" t="str">
        <f>Spaces!S422</f>
        <v/>
      </c>
      <c r="T422" s="1" t="str">
        <f>Spaces!T422</f>
        <v/>
      </c>
      <c r="U422" s="1" t="str">
        <f>Spaces!U422</f>
        <v/>
      </c>
      <c r="V422" s="1" t="str">
        <f t="shared" si="1"/>
        <v/>
      </c>
      <c r="W422" s="5" t="str">
        <f t="shared" si="2"/>
        <v/>
      </c>
      <c r="X422" s="5" t="str">
        <f t="shared" si="3"/>
        <v/>
      </c>
      <c r="Y422" s="5" t="str">
        <f t="shared" si="4"/>
        <v/>
      </c>
      <c r="Z422" s="5" t="str">
        <f t="shared" si="5"/>
        <v/>
      </c>
    </row>
    <row r="423">
      <c r="A423" s="1" t="str">
        <f>Spaces!A423</f>
        <v/>
      </c>
      <c r="B423" s="1" t="str">
        <f>Spaces!B423</f>
        <v/>
      </c>
      <c r="C423" s="1" t="str">
        <f>Spaces!C423</f>
        <v/>
      </c>
      <c r="D423" s="1" t="str">
        <f>Spaces!D423</f>
        <v/>
      </c>
      <c r="E423" s="1" t="str">
        <f>Spaces!E423</f>
        <v/>
      </c>
      <c r="F423" s="1" t="str">
        <f>Spaces!F423</f>
        <v/>
      </c>
      <c r="G423" s="1" t="str">
        <f>Spaces!G423</f>
        <v/>
      </c>
      <c r="H423" s="1" t="str">
        <f>Spaces!H423</f>
        <v/>
      </c>
      <c r="I423" s="1" t="str">
        <f>Spaces!I423</f>
        <v/>
      </c>
      <c r="J423" s="1" t="str">
        <f>Spaces!J423</f>
        <v/>
      </c>
      <c r="K423" s="1" t="str">
        <f>Spaces!K423</f>
        <v/>
      </c>
      <c r="L423" s="1" t="str">
        <f>Spaces!L423</f>
        <v/>
      </c>
      <c r="M423" s="1" t="str">
        <f>Spaces!M423</f>
        <v/>
      </c>
      <c r="N423" s="1" t="str">
        <f>Spaces!N423</f>
        <v/>
      </c>
      <c r="O423" s="1" t="str">
        <f>Spaces!O423</f>
        <v/>
      </c>
      <c r="P423" s="1" t="str">
        <f>Spaces!P423</f>
        <v/>
      </c>
      <c r="Q423" s="1" t="str">
        <f>Spaces!Q423</f>
        <v/>
      </c>
      <c r="R423" s="1" t="str">
        <f>Spaces!R423</f>
        <v/>
      </c>
      <c r="S423" s="1" t="str">
        <f>Spaces!S423</f>
        <v/>
      </c>
      <c r="T423" s="1" t="str">
        <f>Spaces!T423</f>
        <v/>
      </c>
      <c r="U423" s="1" t="str">
        <f>Spaces!U423</f>
        <v/>
      </c>
      <c r="V423" s="1" t="str">
        <f t="shared" si="1"/>
        <v/>
      </c>
      <c r="W423" s="5" t="str">
        <f t="shared" si="2"/>
        <v/>
      </c>
      <c r="X423" s="5" t="str">
        <f t="shared" si="3"/>
        <v/>
      </c>
      <c r="Y423" s="5" t="str">
        <f t="shared" si="4"/>
        <v/>
      </c>
      <c r="Z423" s="5" t="str">
        <f t="shared" si="5"/>
        <v/>
      </c>
    </row>
    <row r="424">
      <c r="A424" s="1" t="str">
        <f>Spaces!A424</f>
        <v/>
      </c>
      <c r="B424" s="1" t="str">
        <f>Spaces!B424</f>
        <v/>
      </c>
      <c r="C424" s="1" t="str">
        <f>Spaces!C424</f>
        <v/>
      </c>
      <c r="D424" s="1" t="str">
        <f>Spaces!D424</f>
        <v/>
      </c>
      <c r="E424" s="1" t="str">
        <f>Spaces!E424</f>
        <v/>
      </c>
      <c r="F424" s="1" t="str">
        <f>Spaces!F424</f>
        <v/>
      </c>
      <c r="G424" s="1" t="str">
        <f>Spaces!G424</f>
        <v/>
      </c>
      <c r="H424" s="1" t="str">
        <f>Spaces!H424</f>
        <v/>
      </c>
      <c r="I424" s="1" t="str">
        <f>Spaces!I424</f>
        <v/>
      </c>
      <c r="J424" s="1" t="str">
        <f>Spaces!J424</f>
        <v/>
      </c>
      <c r="K424" s="1" t="str">
        <f>Spaces!K424</f>
        <v/>
      </c>
      <c r="L424" s="1" t="str">
        <f>Spaces!L424</f>
        <v/>
      </c>
      <c r="M424" s="1" t="str">
        <f>Spaces!M424</f>
        <v/>
      </c>
      <c r="N424" s="1" t="str">
        <f>Spaces!N424</f>
        <v/>
      </c>
      <c r="O424" s="1" t="str">
        <f>Spaces!O424</f>
        <v/>
      </c>
      <c r="P424" s="1" t="str">
        <f>Spaces!P424</f>
        <v/>
      </c>
      <c r="Q424" s="1" t="str">
        <f>Spaces!Q424</f>
        <v/>
      </c>
      <c r="R424" s="1" t="str">
        <f>Spaces!R424</f>
        <v/>
      </c>
      <c r="S424" s="1" t="str">
        <f>Spaces!S424</f>
        <v/>
      </c>
      <c r="T424" s="1" t="str">
        <f>Spaces!T424</f>
        <v/>
      </c>
      <c r="U424" s="1" t="str">
        <f>Spaces!U424</f>
        <v/>
      </c>
      <c r="V424" s="1" t="str">
        <f t="shared" si="1"/>
        <v/>
      </c>
      <c r="W424" s="5" t="str">
        <f t="shared" si="2"/>
        <v/>
      </c>
      <c r="X424" s="5" t="str">
        <f t="shared" si="3"/>
        <v/>
      </c>
      <c r="Y424" s="5" t="str">
        <f t="shared" si="4"/>
        <v/>
      </c>
      <c r="Z424" s="5" t="str">
        <f t="shared" si="5"/>
        <v/>
      </c>
    </row>
    <row r="425">
      <c r="A425" s="1" t="str">
        <f>Spaces!A425</f>
        <v/>
      </c>
      <c r="B425" s="1" t="str">
        <f>Spaces!B425</f>
        <v/>
      </c>
      <c r="C425" s="1" t="str">
        <f>Spaces!C425</f>
        <v/>
      </c>
      <c r="D425" s="1" t="str">
        <f>Spaces!D425</f>
        <v/>
      </c>
      <c r="E425" s="1" t="str">
        <f>Spaces!E425</f>
        <v/>
      </c>
      <c r="F425" s="1" t="str">
        <f>Spaces!F425</f>
        <v/>
      </c>
      <c r="G425" s="1" t="str">
        <f>Spaces!G425</f>
        <v/>
      </c>
      <c r="H425" s="1" t="str">
        <f>Spaces!H425</f>
        <v/>
      </c>
      <c r="I425" s="1" t="str">
        <f>Spaces!I425</f>
        <v/>
      </c>
      <c r="J425" s="1" t="str">
        <f>Spaces!J425</f>
        <v/>
      </c>
      <c r="K425" s="1" t="str">
        <f>Spaces!K425</f>
        <v/>
      </c>
      <c r="L425" s="1" t="str">
        <f>Spaces!L425</f>
        <v/>
      </c>
      <c r="M425" s="1" t="str">
        <f>Spaces!M425</f>
        <v/>
      </c>
      <c r="N425" s="1" t="str">
        <f>Spaces!N425</f>
        <v/>
      </c>
      <c r="O425" s="1" t="str">
        <f>Spaces!O425</f>
        <v/>
      </c>
      <c r="P425" s="1" t="str">
        <f>Spaces!P425</f>
        <v/>
      </c>
      <c r="Q425" s="1" t="str">
        <f>Spaces!Q425</f>
        <v/>
      </c>
      <c r="R425" s="1" t="str">
        <f>Spaces!R425</f>
        <v/>
      </c>
      <c r="S425" s="1" t="str">
        <f>Spaces!S425</f>
        <v/>
      </c>
      <c r="T425" s="1" t="str">
        <f>Spaces!T425</f>
        <v/>
      </c>
      <c r="U425" s="1" t="str">
        <f>Spaces!U425</f>
        <v/>
      </c>
      <c r="V425" s="1" t="str">
        <f t="shared" si="1"/>
        <v/>
      </c>
      <c r="W425" s="5" t="str">
        <f t="shared" si="2"/>
        <v/>
      </c>
      <c r="X425" s="5" t="str">
        <f t="shared" si="3"/>
        <v/>
      </c>
      <c r="Y425" s="5" t="str">
        <f t="shared" si="4"/>
        <v/>
      </c>
      <c r="Z425" s="5" t="str">
        <f t="shared" si="5"/>
        <v/>
      </c>
    </row>
    <row r="426">
      <c r="A426" s="1" t="str">
        <f>Spaces!A426</f>
        <v/>
      </c>
      <c r="B426" s="1" t="str">
        <f>Spaces!B426</f>
        <v/>
      </c>
      <c r="C426" s="1" t="str">
        <f>Spaces!C426</f>
        <v/>
      </c>
      <c r="D426" s="1" t="str">
        <f>Spaces!D426</f>
        <v/>
      </c>
      <c r="E426" s="1" t="str">
        <f>Spaces!E426</f>
        <v/>
      </c>
      <c r="F426" s="1" t="str">
        <f>Spaces!F426</f>
        <v/>
      </c>
      <c r="G426" s="1" t="str">
        <f>Spaces!G426</f>
        <v/>
      </c>
      <c r="H426" s="1" t="str">
        <f>Spaces!H426</f>
        <v/>
      </c>
      <c r="I426" s="1" t="str">
        <f>Spaces!I426</f>
        <v/>
      </c>
      <c r="J426" s="1" t="str">
        <f>Spaces!J426</f>
        <v/>
      </c>
      <c r="K426" s="1" t="str">
        <f>Spaces!K426</f>
        <v/>
      </c>
      <c r="L426" s="1" t="str">
        <f>Spaces!L426</f>
        <v/>
      </c>
      <c r="M426" s="1" t="str">
        <f>Spaces!M426</f>
        <v/>
      </c>
      <c r="N426" s="1" t="str">
        <f>Spaces!N426</f>
        <v/>
      </c>
      <c r="O426" s="1" t="str">
        <f>Spaces!O426</f>
        <v/>
      </c>
      <c r="P426" s="1" t="str">
        <f>Spaces!P426</f>
        <v/>
      </c>
      <c r="Q426" s="1" t="str">
        <f>Spaces!Q426</f>
        <v/>
      </c>
      <c r="R426" s="1" t="str">
        <f>Spaces!R426</f>
        <v/>
      </c>
      <c r="S426" s="1" t="str">
        <f>Spaces!S426</f>
        <v/>
      </c>
      <c r="T426" s="1" t="str">
        <f>Spaces!T426</f>
        <v/>
      </c>
      <c r="U426" s="1" t="str">
        <f>Spaces!U426</f>
        <v/>
      </c>
      <c r="V426" s="1" t="str">
        <f t="shared" si="1"/>
        <v/>
      </c>
      <c r="W426" s="5" t="str">
        <f t="shared" si="2"/>
        <v/>
      </c>
      <c r="X426" s="5" t="str">
        <f t="shared" si="3"/>
        <v/>
      </c>
      <c r="Y426" s="5" t="str">
        <f t="shared" si="4"/>
        <v/>
      </c>
      <c r="Z426" s="5" t="str">
        <f t="shared" si="5"/>
        <v/>
      </c>
    </row>
    <row r="427">
      <c r="A427" s="1" t="str">
        <f>Spaces!A427</f>
        <v/>
      </c>
      <c r="B427" s="1" t="str">
        <f>Spaces!B427</f>
        <v/>
      </c>
      <c r="C427" s="1" t="str">
        <f>Spaces!C427</f>
        <v/>
      </c>
      <c r="D427" s="1" t="str">
        <f>Spaces!D427</f>
        <v/>
      </c>
      <c r="E427" s="1" t="str">
        <f>Spaces!E427</f>
        <v/>
      </c>
      <c r="F427" s="1" t="str">
        <f>Spaces!F427</f>
        <v/>
      </c>
      <c r="G427" s="1" t="str">
        <f>Spaces!G427</f>
        <v/>
      </c>
      <c r="H427" s="1" t="str">
        <f>Spaces!H427</f>
        <v/>
      </c>
      <c r="I427" s="1" t="str">
        <f>Spaces!I427</f>
        <v/>
      </c>
      <c r="J427" s="1" t="str">
        <f>Spaces!J427</f>
        <v/>
      </c>
      <c r="K427" s="1" t="str">
        <f>Spaces!K427</f>
        <v/>
      </c>
      <c r="L427" s="1" t="str">
        <f>Spaces!L427</f>
        <v/>
      </c>
      <c r="M427" s="1" t="str">
        <f>Spaces!M427</f>
        <v/>
      </c>
      <c r="N427" s="1" t="str">
        <f>Spaces!N427</f>
        <v/>
      </c>
      <c r="O427" s="1" t="str">
        <f>Spaces!O427</f>
        <v/>
      </c>
      <c r="P427" s="1" t="str">
        <f>Spaces!P427</f>
        <v/>
      </c>
      <c r="Q427" s="1" t="str">
        <f>Spaces!Q427</f>
        <v/>
      </c>
      <c r="R427" s="1" t="str">
        <f>Spaces!R427</f>
        <v/>
      </c>
      <c r="S427" s="1" t="str">
        <f>Spaces!S427</f>
        <v/>
      </c>
      <c r="T427" s="1" t="str">
        <f>Spaces!T427</f>
        <v/>
      </c>
      <c r="U427" s="1" t="str">
        <f>Spaces!U427</f>
        <v/>
      </c>
      <c r="V427" s="1" t="str">
        <f t="shared" si="1"/>
        <v/>
      </c>
      <c r="W427" s="5" t="str">
        <f t="shared" si="2"/>
        <v/>
      </c>
      <c r="X427" s="5" t="str">
        <f t="shared" si="3"/>
        <v/>
      </c>
      <c r="Y427" s="5" t="str">
        <f t="shared" si="4"/>
        <v/>
      </c>
      <c r="Z427" s="5" t="str">
        <f t="shared" si="5"/>
        <v/>
      </c>
    </row>
    <row r="428">
      <c r="A428" s="1" t="str">
        <f>Spaces!A428</f>
        <v/>
      </c>
      <c r="B428" s="1" t="str">
        <f>Spaces!B428</f>
        <v/>
      </c>
      <c r="C428" s="1" t="str">
        <f>Spaces!C428</f>
        <v/>
      </c>
      <c r="D428" s="1" t="str">
        <f>Spaces!D428</f>
        <v/>
      </c>
      <c r="E428" s="1" t="str">
        <f>Spaces!E428</f>
        <v/>
      </c>
      <c r="F428" s="1" t="str">
        <f>Spaces!F428</f>
        <v/>
      </c>
      <c r="G428" s="1" t="str">
        <f>Spaces!G428</f>
        <v/>
      </c>
      <c r="H428" s="1" t="str">
        <f>Spaces!H428</f>
        <v/>
      </c>
      <c r="I428" s="1" t="str">
        <f>Spaces!I428</f>
        <v/>
      </c>
      <c r="J428" s="1" t="str">
        <f>Spaces!J428</f>
        <v/>
      </c>
      <c r="K428" s="1" t="str">
        <f>Spaces!K428</f>
        <v/>
      </c>
      <c r="L428" s="1" t="str">
        <f>Spaces!L428</f>
        <v/>
      </c>
      <c r="M428" s="1" t="str">
        <f>Spaces!M428</f>
        <v/>
      </c>
      <c r="N428" s="1" t="str">
        <f>Spaces!N428</f>
        <v/>
      </c>
      <c r="O428" s="1" t="str">
        <f>Spaces!O428</f>
        <v/>
      </c>
      <c r="P428" s="1" t="str">
        <f>Spaces!P428</f>
        <v/>
      </c>
      <c r="Q428" s="1" t="str">
        <f>Spaces!Q428</f>
        <v/>
      </c>
      <c r="R428" s="1" t="str">
        <f>Spaces!R428</f>
        <v/>
      </c>
      <c r="S428" s="1" t="str">
        <f>Spaces!S428</f>
        <v/>
      </c>
      <c r="T428" s="1" t="str">
        <f>Spaces!T428</f>
        <v/>
      </c>
      <c r="U428" s="1" t="str">
        <f>Spaces!U428</f>
        <v/>
      </c>
      <c r="V428" s="1" t="str">
        <f t="shared" si="1"/>
        <v/>
      </c>
      <c r="W428" s="5" t="str">
        <f t="shared" si="2"/>
        <v/>
      </c>
      <c r="X428" s="5" t="str">
        <f t="shared" si="3"/>
        <v/>
      </c>
      <c r="Y428" s="5" t="str">
        <f t="shared" si="4"/>
        <v/>
      </c>
      <c r="Z428" s="5" t="str">
        <f t="shared" si="5"/>
        <v/>
      </c>
    </row>
    <row r="429">
      <c r="A429" s="1" t="str">
        <f>Spaces!A429</f>
        <v/>
      </c>
      <c r="B429" s="1" t="str">
        <f>Spaces!B429</f>
        <v/>
      </c>
      <c r="C429" s="1" t="str">
        <f>Spaces!C429</f>
        <v/>
      </c>
      <c r="D429" s="1" t="str">
        <f>Spaces!D429</f>
        <v/>
      </c>
      <c r="E429" s="1" t="str">
        <f>Spaces!E429</f>
        <v/>
      </c>
      <c r="F429" s="1" t="str">
        <f>Spaces!F429</f>
        <v/>
      </c>
      <c r="G429" s="1" t="str">
        <f>Spaces!G429</f>
        <v/>
      </c>
      <c r="H429" s="1" t="str">
        <f>Spaces!H429</f>
        <v/>
      </c>
      <c r="I429" s="1" t="str">
        <f>Spaces!I429</f>
        <v/>
      </c>
      <c r="J429" s="1" t="str">
        <f>Spaces!J429</f>
        <v/>
      </c>
      <c r="K429" s="1" t="str">
        <f>Spaces!K429</f>
        <v/>
      </c>
      <c r="L429" s="1" t="str">
        <f>Spaces!L429</f>
        <v/>
      </c>
      <c r="M429" s="1" t="str">
        <f>Spaces!M429</f>
        <v/>
      </c>
      <c r="N429" s="1" t="str">
        <f>Spaces!N429</f>
        <v/>
      </c>
      <c r="O429" s="1" t="str">
        <f>Spaces!O429</f>
        <v/>
      </c>
      <c r="P429" s="1" t="str">
        <f>Spaces!P429</f>
        <v/>
      </c>
      <c r="Q429" s="1" t="str">
        <f>Spaces!Q429</f>
        <v/>
      </c>
      <c r="R429" s="1" t="str">
        <f>Spaces!R429</f>
        <v/>
      </c>
      <c r="S429" s="1" t="str">
        <f>Spaces!S429</f>
        <v/>
      </c>
      <c r="T429" s="1" t="str">
        <f>Spaces!T429</f>
        <v/>
      </c>
      <c r="U429" s="1" t="str">
        <f>Spaces!U429</f>
        <v/>
      </c>
      <c r="V429" s="1" t="str">
        <f t="shared" si="1"/>
        <v/>
      </c>
      <c r="W429" s="5" t="str">
        <f t="shared" si="2"/>
        <v/>
      </c>
      <c r="X429" s="5" t="str">
        <f t="shared" si="3"/>
        <v/>
      </c>
      <c r="Y429" s="5" t="str">
        <f t="shared" si="4"/>
        <v/>
      </c>
      <c r="Z429" s="5" t="str">
        <f t="shared" si="5"/>
        <v/>
      </c>
    </row>
    <row r="430">
      <c r="A430" s="1" t="str">
        <f>Spaces!A430</f>
        <v/>
      </c>
      <c r="B430" s="1" t="str">
        <f>Spaces!B430</f>
        <v/>
      </c>
      <c r="C430" s="1" t="str">
        <f>Spaces!C430</f>
        <v/>
      </c>
      <c r="D430" s="1" t="str">
        <f>Spaces!D430</f>
        <v/>
      </c>
      <c r="E430" s="1" t="str">
        <f>Spaces!E430</f>
        <v/>
      </c>
      <c r="F430" s="1" t="str">
        <f>Spaces!F430</f>
        <v/>
      </c>
      <c r="G430" s="1" t="str">
        <f>Spaces!G430</f>
        <v/>
      </c>
      <c r="H430" s="1" t="str">
        <f>Spaces!H430</f>
        <v/>
      </c>
      <c r="I430" s="1" t="str">
        <f>Spaces!I430</f>
        <v/>
      </c>
      <c r="J430" s="1" t="str">
        <f>Spaces!J430</f>
        <v/>
      </c>
      <c r="K430" s="1" t="str">
        <f>Spaces!K430</f>
        <v/>
      </c>
      <c r="L430" s="1" t="str">
        <f>Spaces!L430</f>
        <v/>
      </c>
      <c r="M430" s="1" t="str">
        <f>Spaces!M430</f>
        <v/>
      </c>
      <c r="N430" s="1" t="str">
        <f>Spaces!N430</f>
        <v/>
      </c>
      <c r="O430" s="1" t="str">
        <f>Spaces!O430</f>
        <v/>
      </c>
      <c r="P430" s="1" t="str">
        <f>Spaces!P430</f>
        <v/>
      </c>
      <c r="Q430" s="1" t="str">
        <f>Spaces!Q430</f>
        <v/>
      </c>
      <c r="R430" s="1" t="str">
        <f>Spaces!R430</f>
        <v/>
      </c>
      <c r="S430" s="1" t="str">
        <f>Spaces!S430</f>
        <v/>
      </c>
      <c r="T430" s="1" t="str">
        <f>Spaces!T430</f>
        <v/>
      </c>
      <c r="U430" s="1" t="str">
        <f>Spaces!U430</f>
        <v/>
      </c>
      <c r="V430" s="1" t="str">
        <f t="shared" si="1"/>
        <v/>
      </c>
      <c r="W430" s="5" t="str">
        <f t="shared" si="2"/>
        <v/>
      </c>
      <c r="X430" s="5" t="str">
        <f t="shared" si="3"/>
        <v/>
      </c>
      <c r="Y430" s="5" t="str">
        <f t="shared" si="4"/>
        <v/>
      </c>
      <c r="Z430" s="5" t="str">
        <f t="shared" si="5"/>
        <v/>
      </c>
    </row>
    <row r="431">
      <c r="A431" s="1" t="str">
        <f>Spaces!A431</f>
        <v/>
      </c>
      <c r="B431" s="1" t="str">
        <f>Spaces!B431</f>
        <v/>
      </c>
      <c r="C431" s="1" t="str">
        <f>Spaces!C431</f>
        <v/>
      </c>
      <c r="D431" s="1" t="str">
        <f>Spaces!D431</f>
        <v/>
      </c>
      <c r="E431" s="1" t="str">
        <f>Spaces!E431</f>
        <v/>
      </c>
      <c r="F431" s="1" t="str">
        <f>Spaces!F431</f>
        <v/>
      </c>
      <c r="G431" s="1" t="str">
        <f>Spaces!G431</f>
        <v/>
      </c>
      <c r="H431" s="1" t="str">
        <f>Spaces!H431</f>
        <v/>
      </c>
      <c r="I431" s="1" t="str">
        <f>Spaces!I431</f>
        <v/>
      </c>
      <c r="J431" s="1" t="str">
        <f>Spaces!J431</f>
        <v/>
      </c>
      <c r="K431" s="1" t="str">
        <f>Spaces!K431</f>
        <v/>
      </c>
      <c r="L431" s="1" t="str">
        <f>Spaces!L431</f>
        <v/>
      </c>
      <c r="M431" s="1" t="str">
        <f>Spaces!M431</f>
        <v/>
      </c>
      <c r="N431" s="1" t="str">
        <f>Spaces!N431</f>
        <v/>
      </c>
      <c r="O431" s="1" t="str">
        <f>Spaces!O431</f>
        <v/>
      </c>
      <c r="P431" s="1" t="str">
        <f>Spaces!P431</f>
        <v/>
      </c>
      <c r="Q431" s="1" t="str">
        <f>Spaces!Q431</f>
        <v/>
      </c>
      <c r="R431" s="1" t="str">
        <f>Spaces!R431</f>
        <v/>
      </c>
      <c r="S431" s="1" t="str">
        <f>Spaces!S431</f>
        <v/>
      </c>
      <c r="T431" s="1" t="str">
        <f>Spaces!T431</f>
        <v/>
      </c>
      <c r="U431" s="1" t="str">
        <f>Spaces!U431</f>
        <v/>
      </c>
      <c r="V431" s="1" t="str">
        <f t="shared" si="1"/>
        <v/>
      </c>
      <c r="W431" s="5" t="str">
        <f t="shared" si="2"/>
        <v/>
      </c>
      <c r="X431" s="5" t="str">
        <f t="shared" si="3"/>
        <v/>
      </c>
      <c r="Y431" s="5" t="str">
        <f t="shared" si="4"/>
        <v/>
      </c>
      <c r="Z431" s="5" t="str">
        <f t="shared" si="5"/>
        <v/>
      </c>
    </row>
    <row r="432">
      <c r="A432" s="1" t="str">
        <f>Spaces!A432</f>
        <v/>
      </c>
      <c r="B432" s="1" t="str">
        <f>Spaces!B432</f>
        <v/>
      </c>
      <c r="C432" s="1" t="str">
        <f>Spaces!C432</f>
        <v/>
      </c>
      <c r="D432" s="1" t="str">
        <f>Spaces!D432</f>
        <v/>
      </c>
      <c r="E432" s="1" t="str">
        <f>Spaces!E432</f>
        <v/>
      </c>
      <c r="F432" s="1" t="str">
        <f>Spaces!F432</f>
        <v/>
      </c>
      <c r="G432" s="1" t="str">
        <f>Spaces!G432</f>
        <v/>
      </c>
      <c r="H432" s="1" t="str">
        <f>Spaces!H432</f>
        <v/>
      </c>
      <c r="I432" s="1" t="str">
        <f>Spaces!I432</f>
        <v/>
      </c>
      <c r="J432" s="1" t="str">
        <f>Spaces!J432</f>
        <v/>
      </c>
      <c r="K432" s="1" t="str">
        <f>Spaces!K432</f>
        <v/>
      </c>
      <c r="L432" s="1" t="str">
        <f>Spaces!L432</f>
        <v/>
      </c>
      <c r="M432" s="1" t="str">
        <f>Spaces!M432</f>
        <v/>
      </c>
      <c r="N432" s="1" t="str">
        <f>Spaces!N432</f>
        <v/>
      </c>
      <c r="O432" s="1" t="str">
        <f>Spaces!O432</f>
        <v/>
      </c>
      <c r="P432" s="1" t="str">
        <f>Spaces!P432</f>
        <v/>
      </c>
      <c r="Q432" s="1" t="str">
        <f>Spaces!Q432</f>
        <v/>
      </c>
      <c r="R432" s="1" t="str">
        <f>Spaces!R432</f>
        <v/>
      </c>
      <c r="S432" s="1" t="str">
        <f>Spaces!S432</f>
        <v/>
      </c>
      <c r="T432" s="1" t="str">
        <f>Spaces!T432</f>
        <v/>
      </c>
      <c r="U432" s="1" t="str">
        <f>Spaces!U432</f>
        <v/>
      </c>
      <c r="V432" s="1" t="str">
        <f t="shared" si="1"/>
        <v/>
      </c>
      <c r="W432" s="5" t="str">
        <f t="shared" si="2"/>
        <v/>
      </c>
      <c r="X432" s="5" t="str">
        <f t="shared" si="3"/>
        <v/>
      </c>
      <c r="Y432" s="5" t="str">
        <f t="shared" si="4"/>
        <v/>
      </c>
      <c r="Z432" s="5" t="str">
        <f t="shared" si="5"/>
        <v/>
      </c>
    </row>
    <row r="433">
      <c r="A433" s="1" t="str">
        <f>Spaces!A433</f>
        <v/>
      </c>
      <c r="B433" s="1" t="str">
        <f>Spaces!B433</f>
        <v/>
      </c>
      <c r="C433" s="1" t="str">
        <f>Spaces!C433</f>
        <v/>
      </c>
      <c r="D433" s="1" t="str">
        <f>Spaces!D433</f>
        <v/>
      </c>
      <c r="E433" s="1" t="str">
        <f>Spaces!E433</f>
        <v/>
      </c>
      <c r="F433" s="1" t="str">
        <f>Spaces!F433</f>
        <v/>
      </c>
      <c r="G433" s="1" t="str">
        <f>Spaces!G433</f>
        <v/>
      </c>
      <c r="H433" s="1" t="str">
        <f>Spaces!H433</f>
        <v/>
      </c>
      <c r="I433" s="1" t="str">
        <f>Spaces!I433</f>
        <v/>
      </c>
      <c r="J433" s="1" t="str">
        <f>Spaces!J433</f>
        <v/>
      </c>
      <c r="K433" s="1" t="str">
        <f>Spaces!K433</f>
        <v/>
      </c>
      <c r="L433" s="1" t="str">
        <f>Spaces!L433</f>
        <v/>
      </c>
      <c r="M433" s="1" t="str">
        <f>Spaces!M433</f>
        <v/>
      </c>
      <c r="N433" s="1" t="str">
        <f>Spaces!N433</f>
        <v/>
      </c>
      <c r="O433" s="1" t="str">
        <f>Spaces!O433</f>
        <v/>
      </c>
      <c r="P433" s="1" t="str">
        <f>Spaces!P433</f>
        <v/>
      </c>
      <c r="Q433" s="1" t="str">
        <f>Spaces!Q433</f>
        <v/>
      </c>
      <c r="R433" s="1" t="str">
        <f>Spaces!R433</f>
        <v/>
      </c>
      <c r="S433" s="1" t="str">
        <f>Spaces!S433</f>
        <v/>
      </c>
      <c r="T433" s="1" t="str">
        <f>Spaces!T433</f>
        <v/>
      </c>
      <c r="U433" s="1" t="str">
        <f>Spaces!U433</f>
        <v/>
      </c>
      <c r="V433" s="1" t="str">
        <f t="shared" si="1"/>
        <v/>
      </c>
      <c r="W433" s="5" t="str">
        <f t="shared" si="2"/>
        <v/>
      </c>
      <c r="X433" s="5" t="str">
        <f t="shared" si="3"/>
        <v/>
      </c>
      <c r="Y433" s="5" t="str">
        <f t="shared" si="4"/>
        <v/>
      </c>
      <c r="Z433" s="5" t="str">
        <f t="shared" si="5"/>
        <v/>
      </c>
    </row>
    <row r="434">
      <c r="A434" s="1" t="str">
        <f>Spaces!A434</f>
        <v/>
      </c>
      <c r="B434" s="1" t="str">
        <f>Spaces!B434</f>
        <v/>
      </c>
      <c r="C434" s="1" t="str">
        <f>Spaces!C434</f>
        <v/>
      </c>
      <c r="D434" s="1" t="str">
        <f>Spaces!D434</f>
        <v/>
      </c>
      <c r="E434" s="1" t="str">
        <f>Spaces!E434</f>
        <v/>
      </c>
      <c r="F434" s="1" t="str">
        <f>Spaces!F434</f>
        <v/>
      </c>
      <c r="G434" s="1" t="str">
        <f>Spaces!G434</f>
        <v/>
      </c>
      <c r="H434" s="1" t="str">
        <f>Spaces!H434</f>
        <v/>
      </c>
      <c r="I434" s="1" t="str">
        <f>Spaces!I434</f>
        <v/>
      </c>
      <c r="J434" s="1" t="str">
        <f>Spaces!J434</f>
        <v/>
      </c>
      <c r="K434" s="1" t="str">
        <f>Spaces!K434</f>
        <v/>
      </c>
      <c r="L434" s="1" t="str">
        <f>Spaces!L434</f>
        <v/>
      </c>
      <c r="M434" s="1" t="str">
        <f>Spaces!M434</f>
        <v/>
      </c>
      <c r="N434" s="1" t="str">
        <f>Spaces!N434</f>
        <v/>
      </c>
      <c r="O434" s="1" t="str">
        <f>Spaces!O434</f>
        <v/>
      </c>
      <c r="P434" s="1" t="str">
        <f>Spaces!P434</f>
        <v/>
      </c>
      <c r="Q434" s="1" t="str">
        <f>Spaces!Q434</f>
        <v/>
      </c>
      <c r="R434" s="1" t="str">
        <f>Spaces!R434</f>
        <v/>
      </c>
      <c r="S434" s="1" t="str">
        <f>Spaces!S434</f>
        <v/>
      </c>
      <c r="T434" s="1" t="str">
        <f>Spaces!T434</f>
        <v/>
      </c>
      <c r="U434" s="1" t="str">
        <f>Spaces!U434</f>
        <v/>
      </c>
      <c r="V434" s="1" t="str">
        <f t="shared" si="1"/>
        <v/>
      </c>
      <c r="W434" s="5" t="str">
        <f t="shared" si="2"/>
        <v/>
      </c>
      <c r="X434" s="5" t="str">
        <f t="shared" si="3"/>
        <v/>
      </c>
      <c r="Y434" s="5" t="str">
        <f t="shared" si="4"/>
        <v/>
      </c>
      <c r="Z434" s="5" t="str">
        <f t="shared" si="5"/>
        <v/>
      </c>
    </row>
    <row r="435">
      <c r="A435" s="1" t="str">
        <f>Spaces!A435</f>
        <v/>
      </c>
      <c r="B435" s="1" t="str">
        <f>Spaces!B435</f>
        <v/>
      </c>
      <c r="C435" s="1" t="str">
        <f>Spaces!C435</f>
        <v/>
      </c>
      <c r="D435" s="1" t="str">
        <f>Spaces!D435</f>
        <v/>
      </c>
      <c r="E435" s="1" t="str">
        <f>Spaces!E435</f>
        <v/>
      </c>
      <c r="F435" s="1" t="str">
        <f>Spaces!F435</f>
        <v/>
      </c>
      <c r="G435" s="1" t="str">
        <f>Spaces!G435</f>
        <v/>
      </c>
      <c r="H435" s="1" t="str">
        <f>Spaces!H435</f>
        <v/>
      </c>
      <c r="I435" s="1" t="str">
        <f>Spaces!I435</f>
        <v/>
      </c>
      <c r="J435" s="1" t="str">
        <f>Spaces!J435</f>
        <v/>
      </c>
      <c r="K435" s="1" t="str">
        <f>Spaces!K435</f>
        <v/>
      </c>
      <c r="L435" s="1" t="str">
        <f>Spaces!L435</f>
        <v/>
      </c>
      <c r="M435" s="1" t="str">
        <f>Spaces!M435</f>
        <v/>
      </c>
      <c r="N435" s="1" t="str">
        <f>Spaces!N435</f>
        <v/>
      </c>
      <c r="O435" s="1" t="str">
        <f>Spaces!O435</f>
        <v/>
      </c>
      <c r="P435" s="1" t="str">
        <f>Spaces!P435</f>
        <v/>
      </c>
      <c r="Q435" s="1" t="str">
        <f>Spaces!Q435</f>
        <v/>
      </c>
      <c r="R435" s="1" t="str">
        <f>Spaces!R435</f>
        <v/>
      </c>
      <c r="S435" s="1" t="str">
        <f>Spaces!S435</f>
        <v/>
      </c>
      <c r="T435" s="1" t="str">
        <f>Spaces!T435</f>
        <v/>
      </c>
      <c r="U435" s="1" t="str">
        <f>Spaces!U435</f>
        <v/>
      </c>
      <c r="V435" s="1" t="str">
        <f t="shared" si="1"/>
        <v/>
      </c>
      <c r="W435" s="5" t="str">
        <f t="shared" si="2"/>
        <v/>
      </c>
      <c r="X435" s="5" t="str">
        <f t="shared" si="3"/>
        <v/>
      </c>
      <c r="Y435" s="5" t="str">
        <f t="shared" si="4"/>
        <v/>
      </c>
      <c r="Z435" s="5" t="str">
        <f t="shared" si="5"/>
        <v/>
      </c>
    </row>
    <row r="436">
      <c r="A436" s="1" t="str">
        <f>Spaces!A436</f>
        <v/>
      </c>
      <c r="B436" s="1" t="str">
        <f>Spaces!B436</f>
        <v/>
      </c>
      <c r="C436" s="1" t="str">
        <f>Spaces!C436</f>
        <v/>
      </c>
      <c r="D436" s="1" t="str">
        <f>Spaces!D436</f>
        <v/>
      </c>
      <c r="E436" s="1" t="str">
        <f>Spaces!E436</f>
        <v/>
      </c>
      <c r="F436" s="1" t="str">
        <f>Spaces!F436</f>
        <v/>
      </c>
      <c r="G436" s="1" t="str">
        <f>Spaces!G436</f>
        <v/>
      </c>
      <c r="H436" s="1" t="str">
        <f>Spaces!H436</f>
        <v/>
      </c>
      <c r="I436" s="1" t="str">
        <f>Spaces!I436</f>
        <v/>
      </c>
      <c r="J436" s="1" t="str">
        <f>Spaces!J436</f>
        <v/>
      </c>
      <c r="K436" s="1" t="str">
        <f>Spaces!K436</f>
        <v/>
      </c>
      <c r="L436" s="1" t="str">
        <f>Spaces!L436</f>
        <v/>
      </c>
      <c r="M436" s="1" t="str">
        <f>Spaces!M436</f>
        <v/>
      </c>
      <c r="N436" s="1" t="str">
        <f>Spaces!N436</f>
        <v/>
      </c>
      <c r="O436" s="1" t="str">
        <f>Spaces!O436</f>
        <v/>
      </c>
      <c r="P436" s="1" t="str">
        <f>Spaces!P436</f>
        <v/>
      </c>
      <c r="Q436" s="1" t="str">
        <f>Spaces!Q436</f>
        <v/>
      </c>
      <c r="R436" s="1" t="str">
        <f>Spaces!R436</f>
        <v/>
      </c>
      <c r="S436" s="1" t="str">
        <f>Spaces!S436</f>
        <v/>
      </c>
      <c r="T436" s="1" t="str">
        <f>Spaces!T436</f>
        <v/>
      </c>
      <c r="U436" s="1" t="str">
        <f>Spaces!U436</f>
        <v/>
      </c>
      <c r="V436" s="1" t="str">
        <f t="shared" si="1"/>
        <v/>
      </c>
      <c r="W436" s="5" t="str">
        <f t="shared" si="2"/>
        <v/>
      </c>
      <c r="X436" s="5" t="str">
        <f t="shared" si="3"/>
        <v/>
      </c>
      <c r="Y436" s="5" t="str">
        <f t="shared" si="4"/>
        <v/>
      </c>
      <c r="Z436" s="5" t="str">
        <f t="shared" si="5"/>
        <v/>
      </c>
    </row>
    <row r="437">
      <c r="A437" s="1" t="str">
        <f>Spaces!A437</f>
        <v/>
      </c>
      <c r="B437" s="1" t="str">
        <f>Spaces!B437</f>
        <v/>
      </c>
      <c r="C437" s="1" t="str">
        <f>Spaces!C437</f>
        <v/>
      </c>
      <c r="D437" s="1" t="str">
        <f>Spaces!D437</f>
        <v/>
      </c>
      <c r="E437" s="1" t="str">
        <f>Spaces!E437</f>
        <v/>
      </c>
      <c r="F437" s="1" t="str">
        <f>Spaces!F437</f>
        <v/>
      </c>
      <c r="G437" s="1" t="str">
        <f>Spaces!G437</f>
        <v/>
      </c>
      <c r="H437" s="1" t="str">
        <f>Spaces!H437</f>
        <v/>
      </c>
      <c r="I437" s="1" t="str">
        <f>Spaces!I437</f>
        <v/>
      </c>
      <c r="J437" s="1" t="str">
        <f>Spaces!J437</f>
        <v/>
      </c>
      <c r="K437" s="1" t="str">
        <f>Spaces!K437</f>
        <v/>
      </c>
      <c r="L437" s="1" t="str">
        <f>Spaces!L437</f>
        <v/>
      </c>
      <c r="M437" s="1" t="str">
        <f>Spaces!M437</f>
        <v/>
      </c>
      <c r="N437" s="1" t="str">
        <f>Spaces!N437</f>
        <v/>
      </c>
      <c r="O437" s="1" t="str">
        <f>Spaces!O437</f>
        <v/>
      </c>
      <c r="P437" s="1" t="str">
        <f>Spaces!P437</f>
        <v/>
      </c>
      <c r="Q437" s="1" t="str">
        <f>Spaces!Q437</f>
        <v/>
      </c>
      <c r="R437" s="1" t="str">
        <f>Spaces!R437</f>
        <v/>
      </c>
      <c r="S437" s="1" t="str">
        <f>Spaces!S437</f>
        <v/>
      </c>
      <c r="T437" s="1" t="str">
        <f>Spaces!T437</f>
        <v/>
      </c>
      <c r="U437" s="1" t="str">
        <f>Spaces!U437</f>
        <v/>
      </c>
      <c r="V437" s="1" t="str">
        <f t="shared" si="1"/>
        <v/>
      </c>
      <c r="W437" s="5" t="str">
        <f t="shared" si="2"/>
        <v/>
      </c>
      <c r="X437" s="5" t="str">
        <f t="shared" si="3"/>
        <v/>
      </c>
      <c r="Y437" s="5" t="str">
        <f t="shared" si="4"/>
        <v/>
      </c>
      <c r="Z437" s="5" t="str">
        <f t="shared" si="5"/>
        <v/>
      </c>
    </row>
    <row r="438">
      <c r="A438" s="1" t="str">
        <f>Spaces!A438</f>
        <v/>
      </c>
      <c r="B438" s="1" t="str">
        <f>Spaces!B438</f>
        <v/>
      </c>
      <c r="C438" s="1" t="str">
        <f>Spaces!C438</f>
        <v/>
      </c>
      <c r="D438" s="1" t="str">
        <f>Spaces!D438</f>
        <v/>
      </c>
      <c r="E438" s="1" t="str">
        <f>Spaces!E438</f>
        <v/>
      </c>
      <c r="F438" s="1" t="str">
        <f>Spaces!F438</f>
        <v/>
      </c>
      <c r="G438" s="1" t="str">
        <f>Spaces!G438</f>
        <v/>
      </c>
      <c r="H438" s="1" t="str">
        <f>Spaces!H438</f>
        <v/>
      </c>
      <c r="I438" s="1" t="str">
        <f>Spaces!I438</f>
        <v/>
      </c>
      <c r="J438" s="1" t="str">
        <f>Spaces!J438</f>
        <v/>
      </c>
      <c r="K438" s="1" t="str">
        <f>Spaces!K438</f>
        <v/>
      </c>
      <c r="L438" s="1" t="str">
        <f>Spaces!L438</f>
        <v/>
      </c>
      <c r="M438" s="1" t="str">
        <f>Spaces!M438</f>
        <v/>
      </c>
      <c r="N438" s="1" t="str">
        <f>Spaces!N438</f>
        <v/>
      </c>
      <c r="O438" s="1" t="str">
        <f>Spaces!O438</f>
        <v/>
      </c>
      <c r="P438" s="1" t="str">
        <f>Spaces!P438</f>
        <v/>
      </c>
      <c r="Q438" s="1" t="str">
        <f>Spaces!Q438</f>
        <v/>
      </c>
      <c r="R438" s="1" t="str">
        <f>Spaces!R438</f>
        <v/>
      </c>
      <c r="S438" s="1" t="str">
        <f>Spaces!S438</f>
        <v/>
      </c>
      <c r="T438" s="1" t="str">
        <f>Spaces!T438</f>
        <v/>
      </c>
      <c r="U438" s="1" t="str">
        <f>Spaces!U438</f>
        <v/>
      </c>
      <c r="V438" s="1" t="str">
        <f t="shared" si="1"/>
        <v/>
      </c>
      <c r="W438" s="5" t="str">
        <f t="shared" si="2"/>
        <v/>
      </c>
      <c r="X438" s="5" t="str">
        <f t="shared" si="3"/>
        <v/>
      </c>
      <c r="Y438" s="5" t="str">
        <f t="shared" si="4"/>
        <v/>
      </c>
      <c r="Z438" s="5" t="str">
        <f t="shared" si="5"/>
        <v/>
      </c>
    </row>
    <row r="439">
      <c r="A439" s="1" t="str">
        <f>Spaces!A439</f>
        <v/>
      </c>
      <c r="B439" s="1" t="str">
        <f>Spaces!B439</f>
        <v/>
      </c>
      <c r="C439" s="1" t="str">
        <f>Spaces!C439</f>
        <v/>
      </c>
      <c r="D439" s="1" t="str">
        <f>Spaces!D439</f>
        <v/>
      </c>
      <c r="E439" s="1" t="str">
        <f>Spaces!E439</f>
        <v/>
      </c>
      <c r="F439" s="1" t="str">
        <f>Spaces!F439</f>
        <v/>
      </c>
      <c r="G439" s="1" t="str">
        <f>Spaces!G439</f>
        <v/>
      </c>
      <c r="H439" s="1" t="str">
        <f>Spaces!H439</f>
        <v/>
      </c>
      <c r="I439" s="1" t="str">
        <f>Spaces!I439</f>
        <v/>
      </c>
      <c r="J439" s="1" t="str">
        <f>Spaces!J439</f>
        <v/>
      </c>
      <c r="K439" s="1" t="str">
        <f>Spaces!K439</f>
        <v/>
      </c>
      <c r="L439" s="1" t="str">
        <f>Spaces!L439</f>
        <v/>
      </c>
      <c r="M439" s="1" t="str">
        <f>Spaces!M439</f>
        <v/>
      </c>
      <c r="N439" s="1" t="str">
        <f>Spaces!N439</f>
        <v/>
      </c>
      <c r="O439" s="1" t="str">
        <f>Spaces!O439</f>
        <v/>
      </c>
      <c r="P439" s="1" t="str">
        <f>Spaces!P439</f>
        <v/>
      </c>
      <c r="Q439" s="1" t="str">
        <f>Spaces!Q439</f>
        <v/>
      </c>
      <c r="R439" s="1" t="str">
        <f>Spaces!R439</f>
        <v/>
      </c>
      <c r="S439" s="1" t="str">
        <f>Spaces!S439</f>
        <v/>
      </c>
      <c r="T439" s="1" t="str">
        <f>Spaces!T439</f>
        <v/>
      </c>
      <c r="U439" s="1" t="str">
        <f>Spaces!U439</f>
        <v/>
      </c>
      <c r="V439" s="1" t="str">
        <f t="shared" si="1"/>
        <v/>
      </c>
      <c r="W439" s="5" t="str">
        <f t="shared" si="2"/>
        <v/>
      </c>
      <c r="X439" s="5" t="str">
        <f t="shared" si="3"/>
        <v/>
      </c>
      <c r="Y439" s="5" t="str">
        <f t="shared" si="4"/>
        <v/>
      </c>
      <c r="Z439" s="5" t="str">
        <f t="shared" si="5"/>
        <v/>
      </c>
    </row>
    <row r="440">
      <c r="A440" s="1" t="str">
        <f>Spaces!A440</f>
        <v/>
      </c>
      <c r="B440" s="1" t="str">
        <f>Spaces!B440</f>
        <v/>
      </c>
      <c r="C440" s="1" t="str">
        <f>Spaces!C440</f>
        <v/>
      </c>
      <c r="D440" s="1" t="str">
        <f>Spaces!D440</f>
        <v/>
      </c>
      <c r="E440" s="1" t="str">
        <f>Spaces!E440</f>
        <v/>
      </c>
      <c r="F440" s="1" t="str">
        <f>Spaces!F440</f>
        <v/>
      </c>
      <c r="G440" s="1" t="str">
        <f>Spaces!G440</f>
        <v/>
      </c>
      <c r="H440" s="1" t="str">
        <f>Spaces!H440</f>
        <v/>
      </c>
      <c r="I440" s="1" t="str">
        <f>Spaces!I440</f>
        <v/>
      </c>
      <c r="J440" s="1" t="str">
        <f>Spaces!J440</f>
        <v/>
      </c>
      <c r="K440" s="1" t="str">
        <f>Spaces!K440</f>
        <v/>
      </c>
      <c r="L440" s="1" t="str">
        <f>Spaces!L440</f>
        <v/>
      </c>
      <c r="M440" s="1" t="str">
        <f>Spaces!M440</f>
        <v/>
      </c>
      <c r="N440" s="1" t="str">
        <f>Spaces!N440</f>
        <v/>
      </c>
      <c r="O440" s="1" t="str">
        <f>Spaces!O440</f>
        <v/>
      </c>
      <c r="P440" s="1" t="str">
        <f>Spaces!P440</f>
        <v/>
      </c>
      <c r="Q440" s="1" t="str">
        <f>Spaces!Q440</f>
        <v/>
      </c>
      <c r="R440" s="1" t="str">
        <f>Spaces!R440</f>
        <v/>
      </c>
      <c r="S440" s="1" t="str">
        <f>Spaces!S440</f>
        <v/>
      </c>
      <c r="T440" s="1" t="str">
        <f>Spaces!T440</f>
        <v/>
      </c>
      <c r="U440" s="1" t="str">
        <f>Spaces!U440</f>
        <v/>
      </c>
      <c r="V440" s="1" t="str">
        <f t="shared" si="1"/>
        <v/>
      </c>
      <c r="W440" s="5" t="str">
        <f t="shared" si="2"/>
        <v/>
      </c>
      <c r="X440" s="5" t="str">
        <f t="shared" si="3"/>
        <v/>
      </c>
      <c r="Y440" s="5" t="str">
        <f t="shared" si="4"/>
        <v/>
      </c>
      <c r="Z440" s="5" t="str">
        <f t="shared" si="5"/>
        <v/>
      </c>
    </row>
    <row r="441">
      <c r="A441" s="1" t="str">
        <f>Spaces!A441</f>
        <v/>
      </c>
      <c r="B441" s="1" t="str">
        <f>Spaces!B441</f>
        <v/>
      </c>
      <c r="C441" s="1" t="str">
        <f>Spaces!C441</f>
        <v/>
      </c>
      <c r="D441" s="1" t="str">
        <f>Spaces!D441</f>
        <v/>
      </c>
      <c r="E441" s="1" t="str">
        <f>Spaces!E441</f>
        <v/>
      </c>
      <c r="F441" s="1" t="str">
        <f>Spaces!F441</f>
        <v/>
      </c>
      <c r="G441" s="1" t="str">
        <f>Spaces!G441</f>
        <v/>
      </c>
      <c r="H441" s="1" t="str">
        <f>Spaces!H441</f>
        <v/>
      </c>
      <c r="I441" s="1" t="str">
        <f>Spaces!I441</f>
        <v/>
      </c>
      <c r="J441" s="1" t="str">
        <f>Spaces!J441</f>
        <v/>
      </c>
      <c r="K441" s="1" t="str">
        <f>Spaces!K441</f>
        <v/>
      </c>
      <c r="L441" s="1" t="str">
        <f>Spaces!L441</f>
        <v/>
      </c>
      <c r="M441" s="1" t="str">
        <f>Spaces!M441</f>
        <v/>
      </c>
      <c r="N441" s="1" t="str">
        <f>Spaces!N441</f>
        <v/>
      </c>
      <c r="O441" s="1" t="str">
        <f>Spaces!O441</f>
        <v/>
      </c>
      <c r="P441" s="1" t="str">
        <f>Spaces!P441</f>
        <v/>
      </c>
      <c r="Q441" s="1" t="str">
        <f>Spaces!Q441</f>
        <v/>
      </c>
      <c r="R441" s="1" t="str">
        <f>Spaces!R441</f>
        <v/>
      </c>
      <c r="S441" s="1" t="str">
        <f>Spaces!S441</f>
        <v/>
      </c>
      <c r="T441" s="1" t="str">
        <f>Spaces!T441</f>
        <v/>
      </c>
      <c r="U441" s="1" t="str">
        <f>Spaces!U441</f>
        <v/>
      </c>
      <c r="V441" s="1" t="str">
        <f t="shared" si="1"/>
        <v/>
      </c>
      <c r="W441" s="5" t="str">
        <f t="shared" si="2"/>
        <v/>
      </c>
      <c r="X441" s="5" t="str">
        <f t="shared" si="3"/>
        <v/>
      </c>
      <c r="Y441" s="5" t="str">
        <f t="shared" si="4"/>
        <v/>
      </c>
      <c r="Z441" s="5" t="str">
        <f t="shared" si="5"/>
        <v/>
      </c>
    </row>
    <row r="442">
      <c r="A442" s="1" t="str">
        <f>Spaces!A442</f>
        <v/>
      </c>
      <c r="B442" s="1" t="str">
        <f>Spaces!B442</f>
        <v/>
      </c>
      <c r="C442" s="1" t="str">
        <f>Spaces!C442</f>
        <v/>
      </c>
      <c r="D442" s="1" t="str">
        <f>Spaces!D442</f>
        <v/>
      </c>
      <c r="E442" s="1" t="str">
        <f>Spaces!E442</f>
        <v/>
      </c>
      <c r="F442" s="1" t="str">
        <f>Spaces!F442</f>
        <v/>
      </c>
      <c r="G442" s="1" t="str">
        <f>Spaces!G442</f>
        <v/>
      </c>
      <c r="H442" s="1" t="str">
        <f>Spaces!H442</f>
        <v/>
      </c>
      <c r="I442" s="1" t="str">
        <f>Spaces!I442</f>
        <v/>
      </c>
      <c r="J442" s="1" t="str">
        <f>Spaces!J442</f>
        <v/>
      </c>
      <c r="K442" s="1" t="str">
        <f>Spaces!K442</f>
        <v/>
      </c>
      <c r="L442" s="1" t="str">
        <f>Spaces!L442</f>
        <v/>
      </c>
      <c r="M442" s="1" t="str">
        <f>Spaces!M442</f>
        <v/>
      </c>
      <c r="N442" s="1" t="str">
        <f>Spaces!N442</f>
        <v/>
      </c>
      <c r="O442" s="1" t="str">
        <f>Spaces!O442</f>
        <v/>
      </c>
      <c r="P442" s="1" t="str">
        <f>Spaces!P442</f>
        <v/>
      </c>
      <c r="Q442" s="1" t="str">
        <f>Spaces!Q442</f>
        <v/>
      </c>
      <c r="R442" s="1" t="str">
        <f>Spaces!R442</f>
        <v/>
      </c>
      <c r="S442" s="1" t="str">
        <f>Spaces!S442</f>
        <v/>
      </c>
      <c r="T442" s="1" t="str">
        <f>Spaces!T442</f>
        <v/>
      </c>
      <c r="U442" s="1" t="str">
        <f>Spaces!U442</f>
        <v/>
      </c>
      <c r="V442" s="1" t="str">
        <f t="shared" si="1"/>
        <v/>
      </c>
      <c r="W442" s="5" t="str">
        <f t="shared" si="2"/>
        <v/>
      </c>
      <c r="X442" s="5" t="str">
        <f t="shared" si="3"/>
        <v/>
      </c>
      <c r="Y442" s="5" t="str">
        <f t="shared" si="4"/>
        <v/>
      </c>
      <c r="Z442" s="5" t="str">
        <f t="shared" si="5"/>
        <v/>
      </c>
    </row>
    <row r="443">
      <c r="A443" s="1" t="str">
        <f>Spaces!A443</f>
        <v/>
      </c>
      <c r="B443" s="1" t="str">
        <f>Spaces!B443</f>
        <v/>
      </c>
      <c r="C443" s="1" t="str">
        <f>Spaces!C443</f>
        <v/>
      </c>
      <c r="D443" s="1" t="str">
        <f>Spaces!D443</f>
        <v/>
      </c>
      <c r="E443" s="1" t="str">
        <f>Spaces!E443</f>
        <v/>
      </c>
      <c r="F443" s="1" t="str">
        <f>Spaces!F443</f>
        <v/>
      </c>
      <c r="G443" s="1" t="str">
        <f>Spaces!G443</f>
        <v/>
      </c>
      <c r="H443" s="1" t="str">
        <f>Spaces!H443</f>
        <v/>
      </c>
      <c r="I443" s="1" t="str">
        <f>Spaces!I443</f>
        <v/>
      </c>
      <c r="J443" s="1" t="str">
        <f>Spaces!J443</f>
        <v/>
      </c>
      <c r="K443" s="1" t="str">
        <f>Spaces!K443</f>
        <v/>
      </c>
      <c r="L443" s="1" t="str">
        <f>Spaces!L443</f>
        <v/>
      </c>
      <c r="M443" s="1" t="str">
        <f>Spaces!M443</f>
        <v/>
      </c>
      <c r="N443" s="1" t="str">
        <f>Spaces!N443</f>
        <v/>
      </c>
      <c r="O443" s="1" t="str">
        <f>Spaces!O443</f>
        <v/>
      </c>
      <c r="P443" s="1" t="str">
        <f>Spaces!P443</f>
        <v/>
      </c>
      <c r="Q443" s="1" t="str">
        <f>Spaces!Q443</f>
        <v/>
      </c>
      <c r="R443" s="1" t="str">
        <f>Spaces!R443</f>
        <v/>
      </c>
      <c r="S443" s="1" t="str">
        <f>Spaces!S443</f>
        <v/>
      </c>
      <c r="T443" s="1" t="str">
        <f>Spaces!T443</f>
        <v/>
      </c>
      <c r="U443" s="1" t="str">
        <f>Spaces!U443</f>
        <v/>
      </c>
      <c r="V443" s="1" t="str">
        <f t="shared" si="1"/>
        <v/>
      </c>
      <c r="W443" s="5" t="str">
        <f t="shared" si="2"/>
        <v/>
      </c>
      <c r="X443" s="5" t="str">
        <f t="shared" si="3"/>
        <v/>
      </c>
      <c r="Y443" s="5" t="str">
        <f t="shared" si="4"/>
        <v/>
      </c>
      <c r="Z443" s="5" t="str">
        <f t="shared" si="5"/>
        <v/>
      </c>
    </row>
    <row r="444">
      <c r="A444" s="1" t="str">
        <f>Spaces!A444</f>
        <v/>
      </c>
      <c r="B444" s="1" t="str">
        <f>Spaces!B444</f>
        <v/>
      </c>
      <c r="C444" s="1" t="str">
        <f>Spaces!C444</f>
        <v/>
      </c>
      <c r="D444" s="1" t="str">
        <f>Spaces!D444</f>
        <v/>
      </c>
      <c r="E444" s="1" t="str">
        <f>Spaces!E444</f>
        <v/>
      </c>
      <c r="F444" s="1" t="str">
        <f>Spaces!F444</f>
        <v/>
      </c>
      <c r="G444" s="1" t="str">
        <f>Spaces!G444</f>
        <v/>
      </c>
      <c r="H444" s="1" t="str">
        <f>Spaces!H444</f>
        <v/>
      </c>
      <c r="I444" s="1" t="str">
        <f>Spaces!I444</f>
        <v/>
      </c>
      <c r="J444" s="1" t="str">
        <f>Spaces!J444</f>
        <v/>
      </c>
      <c r="K444" s="1" t="str">
        <f>Spaces!K444</f>
        <v/>
      </c>
      <c r="L444" s="1" t="str">
        <f>Spaces!L444</f>
        <v/>
      </c>
      <c r="M444" s="1" t="str">
        <f>Spaces!M444</f>
        <v/>
      </c>
      <c r="N444" s="1" t="str">
        <f>Spaces!N444</f>
        <v/>
      </c>
      <c r="O444" s="1" t="str">
        <f>Spaces!O444</f>
        <v/>
      </c>
      <c r="P444" s="1" t="str">
        <f>Spaces!P444</f>
        <v/>
      </c>
      <c r="Q444" s="1" t="str">
        <f>Spaces!Q444</f>
        <v/>
      </c>
      <c r="R444" s="1" t="str">
        <f>Spaces!R444</f>
        <v/>
      </c>
      <c r="S444" s="1" t="str">
        <f>Spaces!S444</f>
        <v/>
      </c>
      <c r="T444" s="1" t="str">
        <f>Spaces!T444</f>
        <v/>
      </c>
      <c r="U444" s="1" t="str">
        <f>Spaces!U444</f>
        <v/>
      </c>
      <c r="V444" s="1" t="str">
        <f t="shared" si="1"/>
        <v/>
      </c>
      <c r="W444" s="5" t="str">
        <f t="shared" si="2"/>
        <v/>
      </c>
      <c r="X444" s="5" t="str">
        <f t="shared" si="3"/>
        <v/>
      </c>
      <c r="Y444" s="5" t="str">
        <f t="shared" si="4"/>
        <v/>
      </c>
      <c r="Z444" s="5" t="str">
        <f t="shared" si="5"/>
        <v/>
      </c>
    </row>
    <row r="445">
      <c r="A445" s="1" t="str">
        <f>Spaces!A445</f>
        <v/>
      </c>
      <c r="B445" s="1" t="str">
        <f>Spaces!B445</f>
        <v/>
      </c>
      <c r="C445" s="1" t="str">
        <f>Spaces!C445</f>
        <v/>
      </c>
      <c r="D445" s="1" t="str">
        <f>Spaces!D445</f>
        <v/>
      </c>
      <c r="E445" s="1" t="str">
        <f>Spaces!E445</f>
        <v/>
      </c>
      <c r="F445" s="1" t="str">
        <f>Spaces!F445</f>
        <v/>
      </c>
      <c r="G445" s="1" t="str">
        <f>Spaces!G445</f>
        <v/>
      </c>
      <c r="H445" s="1" t="str">
        <f>Spaces!H445</f>
        <v/>
      </c>
      <c r="I445" s="1" t="str">
        <f>Spaces!I445</f>
        <v/>
      </c>
      <c r="J445" s="1" t="str">
        <f>Spaces!J445</f>
        <v/>
      </c>
      <c r="K445" s="1" t="str">
        <f>Spaces!K445</f>
        <v/>
      </c>
      <c r="L445" s="1" t="str">
        <f>Spaces!L445</f>
        <v/>
      </c>
      <c r="M445" s="1" t="str">
        <f>Spaces!M445</f>
        <v/>
      </c>
      <c r="N445" s="1" t="str">
        <f>Spaces!N445</f>
        <v/>
      </c>
      <c r="O445" s="1" t="str">
        <f>Spaces!O445</f>
        <v/>
      </c>
      <c r="P445" s="1" t="str">
        <f>Spaces!P445</f>
        <v/>
      </c>
      <c r="Q445" s="1" t="str">
        <f>Spaces!Q445</f>
        <v/>
      </c>
      <c r="R445" s="1" t="str">
        <f>Spaces!R445</f>
        <v/>
      </c>
      <c r="S445" s="1" t="str">
        <f>Spaces!S445</f>
        <v/>
      </c>
      <c r="T445" s="1" t="str">
        <f>Spaces!T445</f>
        <v/>
      </c>
      <c r="U445" s="1" t="str">
        <f>Spaces!U445</f>
        <v/>
      </c>
      <c r="V445" s="1" t="str">
        <f t="shared" si="1"/>
        <v/>
      </c>
      <c r="W445" s="5" t="str">
        <f t="shared" si="2"/>
        <v/>
      </c>
      <c r="X445" s="5" t="str">
        <f t="shared" si="3"/>
        <v/>
      </c>
      <c r="Y445" s="5" t="str">
        <f t="shared" si="4"/>
        <v/>
      </c>
      <c r="Z445" s="5" t="str">
        <f t="shared" si="5"/>
        <v/>
      </c>
    </row>
    <row r="446">
      <c r="A446" s="1" t="str">
        <f>Spaces!A446</f>
        <v/>
      </c>
      <c r="B446" s="1" t="str">
        <f>Spaces!B446</f>
        <v/>
      </c>
      <c r="C446" s="1" t="str">
        <f>Spaces!C446</f>
        <v/>
      </c>
      <c r="D446" s="1" t="str">
        <f>Spaces!D446</f>
        <v/>
      </c>
      <c r="E446" s="1" t="str">
        <f>Spaces!E446</f>
        <v/>
      </c>
      <c r="F446" s="1" t="str">
        <f>Spaces!F446</f>
        <v/>
      </c>
      <c r="G446" s="1" t="str">
        <f>Spaces!G446</f>
        <v/>
      </c>
      <c r="H446" s="1" t="str">
        <f>Spaces!H446</f>
        <v/>
      </c>
      <c r="I446" s="1" t="str">
        <f>Spaces!I446</f>
        <v/>
      </c>
      <c r="J446" s="1" t="str">
        <f>Spaces!J446</f>
        <v/>
      </c>
      <c r="K446" s="1" t="str">
        <f>Spaces!K446</f>
        <v/>
      </c>
      <c r="L446" s="1" t="str">
        <f>Spaces!L446</f>
        <v/>
      </c>
      <c r="M446" s="1" t="str">
        <f>Spaces!M446</f>
        <v/>
      </c>
      <c r="N446" s="1" t="str">
        <f>Spaces!N446</f>
        <v/>
      </c>
      <c r="O446" s="1" t="str">
        <f>Spaces!O446</f>
        <v/>
      </c>
      <c r="P446" s="1" t="str">
        <f>Spaces!P446</f>
        <v/>
      </c>
      <c r="Q446" s="1" t="str">
        <f>Spaces!Q446</f>
        <v/>
      </c>
      <c r="R446" s="1" t="str">
        <f>Spaces!R446</f>
        <v/>
      </c>
      <c r="S446" s="1" t="str">
        <f>Spaces!S446</f>
        <v/>
      </c>
      <c r="T446" s="1" t="str">
        <f>Spaces!T446</f>
        <v/>
      </c>
      <c r="U446" s="1" t="str">
        <f>Spaces!U446</f>
        <v/>
      </c>
      <c r="V446" s="1" t="str">
        <f t="shared" si="1"/>
        <v/>
      </c>
      <c r="W446" s="5" t="str">
        <f t="shared" si="2"/>
        <v/>
      </c>
      <c r="X446" s="5" t="str">
        <f t="shared" si="3"/>
        <v/>
      </c>
      <c r="Y446" s="5" t="str">
        <f t="shared" si="4"/>
        <v/>
      </c>
      <c r="Z446" s="5" t="str">
        <f t="shared" si="5"/>
        <v/>
      </c>
    </row>
    <row r="447">
      <c r="A447" s="1" t="str">
        <f>Spaces!A447</f>
        <v/>
      </c>
      <c r="B447" s="1" t="str">
        <f>Spaces!B447</f>
        <v/>
      </c>
      <c r="C447" s="1" t="str">
        <f>Spaces!C447</f>
        <v/>
      </c>
      <c r="D447" s="1" t="str">
        <f>Spaces!D447</f>
        <v/>
      </c>
      <c r="E447" s="1" t="str">
        <f>Spaces!E447</f>
        <v/>
      </c>
      <c r="F447" s="1" t="str">
        <f>Spaces!F447</f>
        <v/>
      </c>
      <c r="G447" s="1" t="str">
        <f>Spaces!G447</f>
        <v/>
      </c>
      <c r="H447" s="1" t="str">
        <f>Spaces!H447</f>
        <v/>
      </c>
      <c r="I447" s="1" t="str">
        <f>Spaces!I447</f>
        <v/>
      </c>
      <c r="J447" s="1" t="str">
        <f>Spaces!J447</f>
        <v/>
      </c>
      <c r="K447" s="1" t="str">
        <f>Spaces!K447</f>
        <v/>
      </c>
      <c r="L447" s="1" t="str">
        <f>Spaces!L447</f>
        <v/>
      </c>
      <c r="M447" s="1" t="str">
        <f>Spaces!M447</f>
        <v/>
      </c>
      <c r="N447" s="1" t="str">
        <f>Spaces!N447</f>
        <v/>
      </c>
      <c r="O447" s="1" t="str">
        <f>Spaces!O447</f>
        <v/>
      </c>
      <c r="P447" s="1" t="str">
        <f>Spaces!P447</f>
        <v/>
      </c>
      <c r="Q447" s="1" t="str">
        <f>Spaces!Q447</f>
        <v/>
      </c>
      <c r="R447" s="1" t="str">
        <f>Spaces!R447</f>
        <v/>
      </c>
      <c r="S447" s="1" t="str">
        <f>Spaces!S447</f>
        <v/>
      </c>
      <c r="T447" s="1" t="str">
        <f>Spaces!T447</f>
        <v/>
      </c>
      <c r="U447" s="1" t="str">
        <f>Spaces!U447</f>
        <v/>
      </c>
      <c r="V447" s="1" t="str">
        <f t="shared" si="1"/>
        <v/>
      </c>
      <c r="W447" s="5" t="str">
        <f t="shared" si="2"/>
        <v/>
      </c>
      <c r="X447" s="5" t="str">
        <f t="shared" si="3"/>
        <v/>
      </c>
      <c r="Y447" s="5" t="str">
        <f t="shared" si="4"/>
        <v/>
      </c>
      <c r="Z447" s="5" t="str">
        <f t="shared" si="5"/>
        <v/>
      </c>
    </row>
    <row r="448">
      <c r="A448" s="1" t="str">
        <f>Spaces!A448</f>
        <v/>
      </c>
      <c r="B448" s="1" t="str">
        <f>Spaces!B448</f>
        <v/>
      </c>
      <c r="C448" s="1" t="str">
        <f>Spaces!C448</f>
        <v/>
      </c>
      <c r="D448" s="1" t="str">
        <f>Spaces!D448</f>
        <v/>
      </c>
      <c r="E448" s="1" t="str">
        <f>Spaces!E448</f>
        <v/>
      </c>
      <c r="F448" s="1" t="str">
        <f>Spaces!F448</f>
        <v/>
      </c>
      <c r="G448" s="1" t="str">
        <f>Spaces!G448</f>
        <v/>
      </c>
      <c r="H448" s="1" t="str">
        <f>Spaces!H448</f>
        <v/>
      </c>
      <c r="I448" s="1" t="str">
        <f>Spaces!I448</f>
        <v/>
      </c>
      <c r="J448" s="1" t="str">
        <f>Spaces!J448</f>
        <v/>
      </c>
      <c r="K448" s="1" t="str">
        <f>Spaces!K448</f>
        <v/>
      </c>
      <c r="L448" s="1" t="str">
        <f>Spaces!L448</f>
        <v/>
      </c>
      <c r="M448" s="1" t="str">
        <f>Spaces!M448</f>
        <v/>
      </c>
      <c r="N448" s="1" t="str">
        <f>Spaces!N448</f>
        <v/>
      </c>
      <c r="O448" s="1" t="str">
        <f>Spaces!O448</f>
        <v/>
      </c>
      <c r="P448" s="1" t="str">
        <f>Spaces!P448</f>
        <v/>
      </c>
      <c r="Q448" s="1" t="str">
        <f>Spaces!Q448</f>
        <v/>
      </c>
      <c r="R448" s="1" t="str">
        <f>Spaces!R448</f>
        <v/>
      </c>
      <c r="S448" s="1" t="str">
        <f>Spaces!S448</f>
        <v/>
      </c>
      <c r="T448" s="1" t="str">
        <f>Spaces!T448</f>
        <v/>
      </c>
      <c r="U448" s="1" t="str">
        <f>Spaces!U448</f>
        <v/>
      </c>
      <c r="V448" s="1" t="str">
        <f t="shared" si="1"/>
        <v/>
      </c>
      <c r="W448" s="5" t="str">
        <f t="shared" si="2"/>
        <v/>
      </c>
      <c r="X448" s="5" t="str">
        <f t="shared" si="3"/>
        <v/>
      </c>
      <c r="Y448" s="5" t="str">
        <f t="shared" si="4"/>
        <v/>
      </c>
      <c r="Z448" s="5" t="str">
        <f t="shared" si="5"/>
        <v/>
      </c>
    </row>
    <row r="449">
      <c r="A449" s="1" t="str">
        <f>Spaces!A449</f>
        <v/>
      </c>
      <c r="B449" s="1" t="str">
        <f>Spaces!B449</f>
        <v/>
      </c>
      <c r="C449" s="1" t="str">
        <f>Spaces!C449</f>
        <v/>
      </c>
      <c r="D449" s="1" t="str">
        <f>Spaces!D449</f>
        <v/>
      </c>
      <c r="E449" s="1" t="str">
        <f>Spaces!E449</f>
        <v/>
      </c>
      <c r="F449" s="1" t="str">
        <f>Spaces!F449</f>
        <v/>
      </c>
      <c r="G449" s="1" t="str">
        <f>Spaces!G449</f>
        <v/>
      </c>
      <c r="H449" s="1" t="str">
        <f>Spaces!H449</f>
        <v/>
      </c>
      <c r="I449" s="1" t="str">
        <f>Spaces!I449</f>
        <v/>
      </c>
      <c r="J449" s="1" t="str">
        <f>Spaces!J449</f>
        <v/>
      </c>
      <c r="K449" s="1" t="str">
        <f>Spaces!K449</f>
        <v/>
      </c>
      <c r="L449" s="1" t="str">
        <f>Spaces!L449</f>
        <v/>
      </c>
      <c r="M449" s="1" t="str">
        <f>Spaces!M449</f>
        <v/>
      </c>
      <c r="N449" s="1" t="str">
        <f>Spaces!N449</f>
        <v/>
      </c>
      <c r="O449" s="1" t="str">
        <f>Spaces!O449</f>
        <v/>
      </c>
      <c r="P449" s="1" t="str">
        <f>Spaces!P449</f>
        <v/>
      </c>
      <c r="Q449" s="1" t="str">
        <f>Spaces!Q449</f>
        <v/>
      </c>
      <c r="R449" s="1" t="str">
        <f>Spaces!R449</f>
        <v/>
      </c>
      <c r="S449" s="1" t="str">
        <f>Spaces!S449</f>
        <v/>
      </c>
      <c r="T449" s="1" t="str">
        <f>Spaces!T449</f>
        <v/>
      </c>
      <c r="U449" s="1" t="str">
        <f>Spaces!U449</f>
        <v/>
      </c>
      <c r="V449" s="1" t="str">
        <f t="shared" si="1"/>
        <v/>
      </c>
      <c r="W449" s="5" t="str">
        <f t="shared" si="2"/>
        <v/>
      </c>
      <c r="X449" s="5" t="str">
        <f t="shared" si="3"/>
        <v/>
      </c>
      <c r="Y449" s="5" t="str">
        <f t="shared" si="4"/>
        <v/>
      </c>
      <c r="Z449" s="5" t="str">
        <f t="shared" si="5"/>
        <v/>
      </c>
    </row>
    <row r="450">
      <c r="A450" s="1" t="str">
        <f>Spaces!A450</f>
        <v/>
      </c>
      <c r="B450" s="1" t="str">
        <f>Spaces!B450</f>
        <v/>
      </c>
      <c r="C450" s="1" t="str">
        <f>Spaces!C450</f>
        <v/>
      </c>
      <c r="D450" s="1" t="str">
        <f>Spaces!D450</f>
        <v/>
      </c>
      <c r="E450" s="1" t="str">
        <f>Spaces!E450</f>
        <v/>
      </c>
      <c r="F450" s="1" t="str">
        <f>Spaces!F450</f>
        <v/>
      </c>
      <c r="G450" s="1" t="str">
        <f>Spaces!G450</f>
        <v/>
      </c>
      <c r="H450" s="1" t="str">
        <f>Spaces!H450</f>
        <v/>
      </c>
      <c r="I450" s="1" t="str">
        <f>Spaces!I450</f>
        <v/>
      </c>
      <c r="J450" s="1" t="str">
        <f>Spaces!J450</f>
        <v/>
      </c>
      <c r="K450" s="1" t="str">
        <f>Spaces!K450</f>
        <v/>
      </c>
      <c r="L450" s="1" t="str">
        <f>Spaces!L450</f>
        <v/>
      </c>
      <c r="M450" s="1" t="str">
        <f>Spaces!M450</f>
        <v/>
      </c>
      <c r="N450" s="1" t="str">
        <f>Spaces!N450</f>
        <v/>
      </c>
      <c r="O450" s="1" t="str">
        <f>Spaces!O450</f>
        <v/>
      </c>
      <c r="P450" s="1" t="str">
        <f>Spaces!P450</f>
        <v/>
      </c>
      <c r="Q450" s="1" t="str">
        <f>Spaces!Q450</f>
        <v/>
      </c>
      <c r="R450" s="1" t="str">
        <f>Spaces!R450</f>
        <v/>
      </c>
      <c r="S450" s="1" t="str">
        <f>Spaces!S450</f>
        <v/>
      </c>
      <c r="T450" s="1" t="str">
        <f>Spaces!T450</f>
        <v/>
      </c>
      <c r="U450" s="1" t="str">
        <f>Spaces!U450</f>
        <v/>
      </c>
      <c r="V450" s="1" t="str">
        <f t="shared" si="1"/>
        <v/>
      </c>
      <c r="W450" s="5" t="str">
        <f t="shared" si="2"/>
        <v/>
      </c>
      <c r="X450" s="5" t="str">
        <f t="shared" si="3"/>
        <v/>
      </c>
      <c r="Y450" s="5" t="str">
        <f t="shared" si="4"/>
        <v/>
      </c>
      <c r="Z450" s="5" t="str">
        <f t="shared" si="5"/>
        <v/>
      </c>
    </row>
    <row r="451">
      <c r="A451" s="1" t="str">
        <f>Spaces!A451</f>
        <v/>
      </c>
      <c r="B451" s="1" t="str">
        <f>Spaces!B451</f>
        <v/>
      </c>
      <c r="C451" s="1" t="str">
        <f>Spaces!C451</f>
        <v/>
      </c>
      <c r="D451" s="1" t="str">
        <f>Spaces!D451</f>
        <v/>
      </c>
      <c r="E451" s="1" t="str">
        <f>Spaces!E451</f>
        <v/>
      </c>
      <c r="F451" s="1" t="str">
        <f>Spaces!F451</f>
        <v/>
      </c>
      <c r="G451" s="1" t="str">
        <f>Spaces!G451</f>
        <v/>
      </c>
      <c r="H451" s="1" t="str">
        <f>Spaces!H451</f>
        <v/>
      </c>
      <c r="I451" s="1" t="str">
        <f>Spaces!I451</f>
        <v/>
      </c>
      <c r="J451" s="1" t="str">
        <f>Spaces!J451</f>
        <v/>
      </c>
      <c r="K451" s="1" t="str">
        <f>Spaces!K451</f>
        <v/>
      </c>
      <c r="L451" s="1" t="str">
        <f>Spaces!L451</f>
        <v/>
      </c>
      <c r="M451" s="1" t="str">
        <f>Spaces!M451</f>
        <v/>
      </c>
      <c r="N451" s="1" t="str">
        <f>Spaces!N451</f>
        <v/>
      </c>
      <c r="O451" s="1" t="str">
        <f>Spaces!O451</f>
        <v/>
      </c>
      <c r="P451" s="1" t="str">
        <f>Spaces!P451</f>
        <v/>
      </c>
      <c r="Q451" s="1" t="str">
        <f>Spaces!Q451</f>
        <v/>
      </c>
      <c r="R451" s="1" t="str">
        <f>Spaces!R451</f>
        <v/>
      </c>
      <c r="S451" s="1" t="str">
        <f>Spaces!S451</f>
        <v/>
      </c>
      <c r="T451" s="1" t="str">
        <f>Spaces!T451</f>
        <v/>
      </c>
      <c r="U451" s="1" t="str">
        <f>Spaces!U451</f>
        <v/>
      </c>
      <c r="V451" s="1" t="str">
        <f t="shared" si="1"/>
        <v/>
      </c>
      <c r="W451" s="5" t="str">
        <f t="shared" si="2"/>
        <v/>
      </c>
      <c r="X451" s="5" t="str">
        <f t="shared" si="3"/>
        <v/>
      </c>
      <c r="Y451" s="5" t="str">
        <f t="shared" si="4"/>
        <v/>
      </c>
      <c r="Z451" s="5" t="str">
        <f t="shared" si="5"/>
        <v/>
      </c>
    </row>
    <row r="452">
      <c r="A452" s="1" t="str">
        <f>Spaces!A452</f>
        <v/>
      </c>
      <c r="B452" s="1" t="str">
        <f>Spaces!B452</f>
        <v/>
      </c>
      <c r="C452" s="1" t="str">
        <f>Spaces!C452</f>
        <v/>
      </c>
      <c r="D452" s="1" t="str">
        <f>Spaces!D452</f>
        <v/>
      </c>
      <c r="E452" s="1" t="str">
        <f>Spaces!E452</f>
        <v/>
      </c>
      <c r="F452" s="1" t="str">
        <f>Spaces!F452</f>
        <v/>
      </c>
      <c r="G452" s="1" t="str">
        <f>Spaces!G452</f>
        <v/>
      </c>
      <c r="H452" s="1" t="str">
        <f>Spaces!H452</f>
        <v/>
      </c>
      <c r="I452" s="1" t="str">
        <f>Spaces!I452</f>
        <v/>
      </c>
      <c r="J452" s="1" t="str">
        <f>Spaces!J452</f>
        <v/>
      </c>
      <c r="K452" s="1" t="str">
        <f>Spaces!K452</f>
        <v/>
      </c>
      <c r="L452" s="1" t="str">
        <f>Spaces!L452</f>
        <v/>
      </c>
      <c r="M452" s="1" t="str">
        <f>Spaces!M452</f>
        <v/>
      </c>
      <c r="N452" s="1" t="str">
        <f>Spaces!N452</f>
        <v/>
      </c>
      <c r="O452" s="1" t="str">
        <f>Spaces!O452</f>
        <v/>
      </c>
      <c r="P452" s="1" t="str">
        <f>Spaces!P452</f>
        <v/>
      </c>
      <c r="Q452" s="1" t="str">
        <f>Spaces!Q452</f>
        <v/>
      </c>
      <c r="R452" s="1" t="str">
        <f>Spaces!R452</f>
        <v/>
      </c>
      <c r="S452" s="1" t="str">
        <f>Spaces!S452</f>
        <v/>
      </c>
      <c r="T452" s="1" t="str">
        <f>Spaces!T452</f>
        <v/>
      </c>
      <c r="U452" s="1" t="str">
        <f>Spaces!U452</f>
        <v/>
      </c>
      <c r="V452" s="1" t="str">
        <f t="shared" si="1"/>
        <v/>
      </c>
      <c r="W452" s="5" t="str">
        <f t="shared" si="2"/>
        <v/>
      </c>
      <c r="X452" s="5" t="str">
        <f t="shared" si="3"/>
        <v/>
      </c>
      <c r="Y452" s="5" t="str">
        <f t="shared" si="4"/>
        <v/>
      </c>
      <c r="Z452" s="5" t="str">
        <f t="shared" si="5"/>
        <v/>
      </c>
    </row>
    <row r="453">
      <c r="A453" s="1" t="str">
        <f>Spaces!A453</f>
        <v/>
      </c>
      <c r="B453" s="1" t="str">
        <f>Spaces!B453</f>
        <v/>
      </c>
      <c r="C453" s="1" t="str">
        <f>Spaces!C453</f>
        <v/>
      </c>
      <c r="D453" s="1" t="str">
        <f>Spaces!D453</f>
        <v/>
      </c>
      <c r="E453" s="1" t="str">
        <f>Spaces!E453</f>
        <v/>
      </c>
      <c r="F453" s="1" t="str">
        <f>Spaces!F453</f>
        <v/>
      </c>
      <c r="G453" s="1" t="str">
        <f>Spaces!G453</f>
        <v/>
      </c>
      <c r="H453" s="1" t="str">
        <f>Spaces!H453</f>
        <v/>
      </c>
      <c r="I453" s="1" t="str">
        <f>Spaces!I453</f>
        <v/>
      </c>
      <c r="J453" s="1" t="str">
        <f>Spaces!J453</f>
        <v/>
      </c>
      <c r="K453" s="1" t="str">
        <f>Spaces!K453</f>
        <v/>
      </c>
      <c r="L453" s="1" t="str">
        <f>Spaces!L453</f>
        <v/>
      </c>
      <c r="M453" s="1" t="str">
        <f>Spaces!M453</f>
        <v/>
      </c>
      <c r="N453" s="1" t="str">
        <f>Spaces!N453</f>
        <v/>
      </c>
      <c r="O453" s="1" t="str">
        <f>Spaces!O453</f>
        <v/>
      </c>
      <c r="P453" s="1" t="str">
        <f>Spaces!P453</f>
        <v/>
      </c>
      <c r="Q453" s="1" t="str">
        <f>Spaces!Q453</f>
        <v/>
      </c>
      <c r="R453" s="1" t="str">
        <f>Spaces!R453</f>
        <v/>
      </c>
      <c r="S453" s="1" t="str">
        <f>Spaces!S453</f>
        <v/>
      </c>
      <c r="T453" s="1" t="str">
        <f>Spaces!T453</f>
        <v/>
      </c>
      <c r="U453" s="1" t="str">
        <f>Spaces!U453</f>
        <v/>
      </c>
      <c r="V453" s="1" t="str">
        <f t="shared" si="1"/>
        <v/>
      </c>
      <c r="W453" s="5" t="str">
        <f t="shared" si="2"/>
        <v/>
      </c>
      <c r="X453" s="5" t="str">
        <f t="shared" si="3"/>
        <v/>
      </c>
      <c r="Y453" s="5" t="str">
        <f t="shared" si="4"/>
        <v/>
      </c>
      <c r="Z453" s="5" t="str">
        <f t="shared" si="5"/>
        <v/>
      </c>
    </row>
    <row r="454">
      <c r="A454" s="1" t="str">
        <f>Spaces!A454</f>
        <v/>
      </c>
      <c r="B454" s="1" t="str">
        <f>Spaces!B454</f>
        <v/>
      </c>
      <c r="C454" s="1" t="str">
        <f>Spaces!C454</f>
        <v/>
      </c>
      <c r="D454" s="1" t="str">
        <f>Spaces!D454</f>
        <v/>
      </c>
      <c r="E454" s="1" t="str">
        <f>Spaces!E454</f>
        <v/>
      </c>
      <c r="F454" s="1" t="str">
        <f>Spaces!F454</f>
        <v/>
      </c>
      <c r="G454" s="1" t="str">
        <f>Spaces!G454</f>
        <v/>
      </c>
      <c r="H454" s="1" t="str">
        <f>Spaces!H454</f>
        <v/>
      </c>
      <c r="I454" s="1" t="str">
        <f>Spaces!I454</f>
        <v/>
      </c>
      <c r="J454" s="1" t="str">
        <f>Spaces!J454</f>
        <v/>
      </c>
      <c r="K454" s="1" t="str">
        <f>Spaces!K454</f>
        <v/>
      </c>
      <c r="L454" s="1" t="str">
        <f>Spaces!L454</f>
        <v/>
      </c>
      <c r="M454" s="1" t="str">
        <f>Spaces!M454</f>
        <v/>
      </c>
      <c r="N454" s="1" t="str">
        <f>Spaces!N454</f>
        <v/>
      </c>
      <c r="O454" s="1" t="str">
        <f>Spaces!O454</f>
        <v/>
      </c>
      <c r="P454" s="1" t="str">
        <f>Spaces!P454</f>
        <v/>
      </c>
      <c r="Q454" s="1" t="str">
        <f>Spaces!Q454</f>
        <v/>
      </c>
      <c r="R454" s="1" t="str">
        <f>Spaces!R454</f>
        <v/>
      </c>
      <c r="S454" s="1" t="str">
        <f>Spaces!S454</f>
        <v/>
      </c>
      <c r="T454" s="1" t="str">
        <f>Spaces!T454</f>
        <v/>
      </c>
      <c r="U454" s="1" t="str">
        <f>Spaces!U454</f>
        <v/>
      </c>
      <c r="V454" s="1" t="str">
        <f t="shared" si="1"/>
        <v/>
      </c>
      <c r="W454" s="5" t="str">
        <f t="shared" si="2"/>
        <v/>
      </c>
      <c r="X454" s="5" t="str">
        <f t="shared" si="3"/>
        <v/>
      </c>
      <c r="Y454" s="5" t="str">
        <f t="shared" si="4"/>
        <v/>
      </c>
      <c r="Z454" s="5" t="str">
        <f t="shared" si="5"/>
        <v/>
      </c>
    </row>
    <row r="455">
      <c r="A455" s="1" t="str">
        <f>Spaces!A455</f>
        <v/>
      </c>
      <c r="B455" s="1" t="str">
        <f>Spaces!B455</f>
        <v/>
      </c>
      <c r="C455" s="1" t="str">
        <f>Spaces!C455</f>
        <v/>
      </c>
      <c r="D455" s="1" t="str">
        <f>Spaces!D455</f>
        <v/>
      </c>
      <c r="E455" s="1" t="str">
        <f>Spaces!E455</f>
        <v/>
      </c>
      <c r="F455" s="1" t="str">
        <f>Spaces!F455</f>
        <v/>
      </c>
      <c r="G455" s="1" t="str">
        <f>Spaces!G455</f>
        <v/>
      </c>
      <c r="H455" s="1" t="str">
        <f>Spaces!H455</f>
        <v/>
      </c>
      <c r="I455" s="1" t="str">
        <f>Spaces!I455</f>
        <v/>
      </c>
      <c r="J455" s="1" t="str">
        <f>Spaces!J455</f>
        <v/>
      </c>
      <c r="K455" s="1" t="str">
        <f>Spaces!K455</f>
        <v/>
      </c>
      <c r="L455" s="1" t="str">
        <f>Spaces!L455</f>
        <v/>
      </c>
      <c r="M455" s="1" t="str">
        <f>Spaces!M455</f>
        <v/>
      </c>
      <c r="N455" s="1" t="str">
        <f>Spaces!N455</f>
        <v/>
      </c>
      <c r="O455" s="1" t="str">
        <f>Spaces!O455</f>
        <v/>
      </c>
      <c r="P455" s="1" t="str">
        <f>Spaces!P455</f>
        <v/>
      </c>
      <c r="Q455" s="1" t="str">
        <f>Spaces!Q455</f>
        <v/>
      </c>
      <c r="R455" s="1" t="str">
        <f>Spaces!R455</f>
        <v/>
      </c>
      <c r="S455" s="1" t="str">
        <f>Spaces!S455</f>
        <v/>
      </c>
      <c r="T455" s="1" t="str">
        <f>Spaces!T455</f>
        <v/>
      </c>
      <c r="U455" s="1" t="str">
        <f>Spaces!U455</f>
        <v/>
      </c>
      <c r="V455" s="1" t="str">
        <f t="shared" si="1"/>
        <v/>
      </c>
      <c r="W455" s="5" t="str">
        <f t="shared" si="2"/>
        <v/>
      </c>
      <c r="X455" s="5" t="str">
        <f t="shared" si="3"/>
        <v/>
      </c>
      <c r="Y455" s="5" t="str">
        <f t="shared" si="4"/>
        <v/>
      </c>
      <c r="Z455" s="5" t="str">
        <f t="shared" si="5"/>
        <v/>
      </c>
    </row>
    <row r="456">
      <c r="A456" s="1" t="str">
        <f>Spaces!A456</f>
        <v/>
      </c>
      <c r="B456" s="1" t="str">
        <f>Spaces!B456</f>
        <v/>
      </c>
      <c r="C456" s="1" t="str">
        <f>Spaces!C456</f>
        <v/>
      </c>
      <c r="D456" s="1" t="str">
        <f>Spaces!D456</f>
        <v/>
      </c>
      <c r="E456" s="1" t="str">
        <f>Spaces!E456</f>
        <v/>
      </c>
      <c r="F456" s="1" t="str">
        <f>Spaces!F456</f>
        <v/>
      </c>
      <c r="G456" s="1" t="str">
        <f>Spaces!G456</f>
        <v/>
      </c>
      <c r="H456" s="1" t="str">
        <f>Spaces!H456</f>
        <v/>
      </c>
      <c r="I456" s="1" t="str">
        <f>Spaces!I456</f>
        <v/>
      </c>
      <c r="J456" s="1" t="str">
        <f>Spaces!J456</f>
        <v/>
      </c>
      <c r="K456" s="1" t="str">
        <f>Spaces!K456</f>
        <v/>
      </c>
      <c r="L456" s="1" t="str">
        <f>Spaces!L456</f>
        <v/>
      </c>
      <c r="M456" s="1" t="str">
        <f>Spaces!M456</f>
        <v/>
      </c>
      <c r="N456" s="1" t="str">
        <f>Spaces!N456</f>
        <v/>
      </c>
      <c r="O456" s="1" t="str">
        <f>Spaces!O456</f>
        <v/>
      </c>
      <c r="P456" s="1" t="str">
        <f>Spaces!P456</f>
        <v/>
      </c>
      <c r="Q456" s="1" t="str">
        <f>Spaces!Q456</f>
        <v/>
      </c>
      <c r="R456" s="1" t="str">
        <f>Spaces!R456</f>
        <v/>
      </c>
      <c r="S456" s="1" t="str">
        <f>Spaces!S456</f>
        <v/>
      </c>
      <c r="T456" s="1" t="str">
        <f>Spaces!T456</f>
        <v/>
      </c>
      <c r="U456" s="1" t="str">
        <f>Spaces!U456</f>
        <v/>
      </c>
      <c r="V456" s="1" t="str">
        <f t="shared" si="1"/>
        <v/>
      </c>
      <c r="W456" s="5" t="str">
        <f t="shared" si="2"/>
        <v/>
      </c>
      <c r="X456" s="5" t="str">
        <f t="shared" si="3"/>
        <v/>
      </c>
      <c r="Y456" s="5" t="str">
        <f t="shared" si="4"/>
        <v/>
      </c>
      <c r="Z456" s="5" t="str">
        <f t="shared" si="5"/>
        <v/>
      </c>
    </row>
    <row r="457">
      <c r="A457" s="1" t="str">
        <f>Spaces!A457</f>
        <v/>
      </c>
      <c r="B457" s="1" t="str">
        <f>Spaces!B457</f>
        <v/>
      </c>
      <c r="C457" s="1" t="str">
        <f>Spaces!C457</f>
        <v/>
      </c>
      <c r="D457" s="1" t="str">
        <f>Spaces!D457</f>
        <v/>
      </c>
      <c r="E457" s="1" t="str">
        <f>Spaces!E457</f>
        <v/>
      </c>
      <c r="F457" s="1" t="str">
        <f>Spaces!F457</f>
        <v/>
      </c>
      <c r="G457" s="1" t="str">
        <f>Spaces!G457</f>
        <v/>
      </c>
      <c r="H457" s="1" t="str">
        <f>Spaces!H457</f>
        <v/>
      </c>
      <c r="I457" s="1" t="str">
        <f>Spaces!I457</f>
        <v/>
      </c>
      <c r="J457" s="1" t="str">
        <f>Spaces!J457</f>
        <v/>
      </c>
      <c r="K457" s="1" t="str">
        <f>Spaces!K457</f>
        <v/>
      </c>
      <c r="L457" s="1" t="str">
        <f>Spaces!L457</f>
        <v/>
      </c>
      <c r="M457" s="1" t="str">
        <f>Spaces!M457</f>
        <v/>
      </c>
      <c r="N457" s="1" t="str">
        <f>Spaces!N457</f>
        <v/>
      </c>
      <c r="O457" s="1" t="str">
        <f>Spaces!O457</f>
        <v/>
      </c>
      <c r="P457" s="1" t="str">
        <f>Spaces!P457</f>
        <v/>
      </c>
      <c r="Q457" s="1" t="str">
        <f>Spaces!Q457</f>
        <v/>
      </c>
      <c r="R457" s="1" t="str">
        <f>Spaces!R457</f>
        <v/>
      </c>
      <c r="S457" s="1" t="str">
        <f>Spaces!S457</f>
        <v/>
      </c>
      <c r="T457" s="1" t="str">
        <f>Spaces!T457</f>
        <v/>
      </c>
      <c r="U457" s="1" t="str">
        <f>Spaces!U457</f>
        <v/>
      </c>
      <c r="V457" s="1" t="str">
        <f t="shared" si="1"/>
        <v/>
      </c>
      <c r="W457" s="5" t="str">
        <f t="shared" si="2"/>
        <v/>
      </c>
      <c r="X457" s="5" t="str">
        <f t="shared" si="3"/>
        <v/>
      </c>
      <c r="Y457" s="5" t="str">
        <f t="shared" si="4"/>
        <v/>
      </c>
      <c r="Z457" s="5" t="str">
        <f t="shared" si="5"/>
        <v/>
      </c>
    </row>
    <row r="458">
      <c r="A458" s="1" t="str">
        <f>Spaces!A458</f>
        <v/>
      </c>
      <c r="B458" s="1" t="str">
        <f>Spaces!B458</f>
        <v/>
      </c>
      <c r="C458" s="1" t="str">
        <f>Spaces!C458</f>
        <v/>
      </c>
      <c r="D458" s="1" t="str">
        <f>Spaces!D458</f>
        <v/>
      </c>
      <c r="E458" s="1" t="str">
        <f>Spaces!E458</f>
        <v/>
      </c>
      <c r="F458" s="1" t="str">
        <f>Spaces!F458</f>
        <v/>
      </c>
      <c r="G458" s="1" t="str">
        <f>Spaces!G458</f>
        <v/>
      </c>
      <c r="H458" s="1" t="str">
        <f>Spaces!H458</f>
        <v/>
      </c>
      <c r="I458" s="1" t="str">
        <f>Spaces!I458</f>
        <v/>
      </c>
      <c r="J458" s="1" t="str">
        <f>Spaces!J458</f>
        <v/>
      </c>
      <c r="K458" s="1" t="str">
        <f>Spaces!K458</f>
        <v/>
      </c>
      <c r="L458" s="1" t="str">
        <f>Spaces!L458</f>
        <v/>
      </c>
      <c r="M458" s="1" t="str">
        <f>Spaces!M458</f>
        <v/>
      </c>
      <c r="N458" s="1" t="str">
        <f>Spaces!N458</f>
        <v/>
      </c>
      <c r="O458" s="1" t="str">
        <f>Spaces!O458</f>
        <v/>
      </c>
      <c r="P458" s="1" t="str">
        <f>Spaces!P458</f>
        <v/>
      </c>
      <c r="Q458" s="1" t="str">
        <f>Spaces!Q458</f>
        <v/>
      </c>
      <c r="R458" s="1" t="str">
        <f>Spaces!R458</f>
        <v/>
      </c>
      <c r="S458" s="1" t="str">
        <f>Spaces!S458</f>
        <v/>
      </c>
      <c r="T458" s="1" t="str">
        <f>Spaces!T458</f>
        <v/>
      </c>
      <c r="U458" s="1" t="str">
        <f>Spaces!U458</f>
        <v/>
      </c>
      <c r="V458" s="1" t="str">
        <f t="shared" si="1"/>
        <v/>
      </c>
      <c r="W458" s="5" t="str">
        <f t="shared" si="2"/>
        <v/>
      </c>
      <c r="X458" s="5" t="str">
        <f t="shared" si="3"/>
        <v/>
      </c>
      <c r="Y458" s="5" t="str">
        <f t="shared" si="4"/>
        <v/>
      </c>
      <c r="Z458" s="5" t="str">
        <f t="shared" si="5"/>
        <v/>
      </c>
    </row>
    <row r="459">
      <c r="A459" s="1" t="str">
        <f>Spaces!A459</f>
        <v/>
      </c>
      <c r="B459" s="1" t="str">
        <f>Spaces!B459</f>
        <v/>
      </c>
      <c r="C459" s="1" t="str">
        <f>Spaces!C459</f>
        <v/>
      </c>
      <c r="D459" s="1" t="str">
        <f>Spaces!D459</f>
        <v/>
      </c>
      <c r="E459" s="1" t="str">
        <f>Spaces!E459</f>
        <v/>
      </c>
      <c r="F459" s="1" t="str">
        <f>Spaces!F459</f>
        <v/>
      </c>
      <c r="G459" s="1" t="str">
        <f>Spaces!G459</f>
        <v/>
      </c>
      <c r="H459" s="1" t="str">
        <f>Spaces!H459</f>
        <v/>
      </c>
      <c r="I459" s="1" t="str">
        <f>Spaces!I459</f>
        <v/>
      </c>
      <c r="J459" s="1" t="str">
        <f>Spaces!J459</f>
        <v/>
      </c>
      <c r="K459" s="1" t="str">
        <f>Spaces!K459</f>
        <v/>
      </c>
      <c r="L459" s="1" t="str">
        <f>Spaces!L459</f>
        <v/>
      </c>
      <c r="M459" s="1" t="str">
        <f>Spaces!M459</f>
        <v/>
      </c>
      <c r="N459" s="1" t="str">
        <f>Spaces!N459</f>
        <v/>
      </c>
      <c r="O459" s="1" t="str">
        <f>Spaces!O459</f>
        <v/>
      </c>
      <c r="P459" s="1" t="str">
        <f>Spaces!P459</f>
        <v/>
      </c>
      <c r="Q459" s="1" t="str">
        <f>Spaces!Q459</f>
        <v/>
      </c>
      <c r="R459" s="1" t="str">
        <f>Spaces!R459</f>
        <v/>
      </c>
      <c r="S459" s="1" t="str">
        <f>Spaces!S459</f>
        <v/>
      </c>
      <c r="T459" s="1" t="str">
        <f>Spaces!T459</f>
        <v/>
      </c>
      <c r="U459" s="1" t="str">
        <f>Spaces!U459</f>
        <v/>
      </c>
      <c r="V459" s="1" t="str">
        <f t="shared" si="1"/>
        <v/>
      </c>
      <c r="W459" s="5" t="str">
        <f t="shared" si="2"/>
        <v/>
      </c>
      <c r="X459" s="5" t="str">
        <f t="shared" si="3"/>
        <v/>
      </c>
      <c r="Y459" s="5" t="str">
        <f t="shared" si="4"/>
        <v/>
      </c>
      <c r="Z459" s="5" t="str">
        <f t="shared" si="5"/>
        <v/>
      </c>
    </row>
    <row r="460">
      <c r="A460" s="1" t="str">
        <f>Spaces!A460</f>
        <v/>
      </c>
      <c r="B460" s="1" t="str">
        <f>Spaces!B460</f>
        <v/>
      </c>
      <c r="C460" s="1" t="str">
        <f>Spaces!C460</f>
        <v/>
      </c>
      <c r="D460" s="1" t="str">
        <f>Spaces!D460</f>
        <v/>
      </c>
      <c r="E460" s="1" t="str">
        <f>Spaces!E460</f>
        <v/>
      </c>
      <c r="F460" s="1" t="str">
        <f>Spaces!F460</f>
        <v/>
      </c>
      <c r="G460" s="1" t="str">
        <f>Spaces!G460</f>
        <v/>
      </c>
      <c r="H460" s="1" t="str">
        <f>Spaces!H460</f>
        <v/>
      </c>
      <c r="I460" s="1" t="str">
        <f>Spaces!I460</f>
        <v/>
      </c>
      <c r="J460" s="1" t="str">
        <f>Spaces!J460</f>
        <v/>
      </c>
      <c r="K460" s="1" t="str">
        <f>Spaces!K460</f>
        <v/>
      </c>
      <c r="L460" s="1" t="str">
        <f>Spaces!L460</f>
        <v/>
      </c>
      <c r="M460" s="1" t="str">
        <f>Spaces!M460</f>
        <v/>
      </c>
      <c r="N460" s="1" t="str">
        <f>Spaces!N460</f>
        <v/>
      </c>
      <c r="O460" s="1" t="str">
        <f>Spaces!O460</f>
        <v/>
      </c>
      <c r="P460" s="1" t="str">
        <f>Spaces!P460</f>
        <v/>
      </c>
      <c r="Q460" s="1" t="str">
        <f>Spaces!Q460</f>
        <v/>
      </c>
      <c r="R460" s="1" t="str">
        <f>Spaces!R460</f>
        <v/>
      </c>
      <c r="S460" s="1" t="str">
        <f>Spaces!S460</f>
        <v/>
      </c>
      <c r="T460" s="1" t="str">
        <f>Spaces!T460</f>
        <v/>
      </c>
      <c r="U460" s="1" t="str">
        <f>Spaces!U460</f>
        <v/>
      </c>
      <c r="V460" s="1" t="str">
        <f t="shared" si="1"/>
        <v/>
      </c>
      <c r="W460" s="5" t="str">
        <f t="shared" si="2"/>
        <v/>
      </c>
      <c r="X460" s="5" t="str">
        <f t="shared" si="3"/>
        <v/>
      </c>
      <c r="Y460" s="5" t="str">
        <f t="shared" si="4"/>
        <v/>
      </c>
      <c r="Z460" s="5" t="str">
        <f t="shared" si="5"/>
        <v/>
      </c>
    </row>
    <row r="461">
      <c r="A461" s="1" t="str">
        <f>Spaces!A461</f>
        <v/>
      </c>
      <c r="B461" s="1" t="str">
        <f>Spaces!B461</f>
        <v/>
      </c>
      <c r="C461" s="1" t="str">
        <f>Spaces!C461</f>
        <v/>
      </c>
      <c r="D461" s="1" t="str">
        <f>Spaces!D461</f>
        <v/>
      </c>
      <c r="E461" s="1" t="str">
        <f>Spaces!E461</f>
        <v/>
      </c>
      <c r="F461" s="1" t="str">
        <f>Spaces!F461</f>
        <v/>
      </c>
      <c r="G461" s="1" t="str">
        <f>Spaces!G461</f>
        <v/>
      </c>
      <c r="H461" s="1" t="str">
        <f>Spaces!H461</f>
        <v/>
      </c>
      <c r="I461" s="1" t="str">
        <f>Spaces!I461</f>
        <v/>
      </c>
      <c r="J461" s="1" t="str">
        <f>Spaces!J461</f>
        <v/>
      </c>
      <c r="K461" s="1" t="str">
        <f>Spaces!K461</f>
        <v/>
      </c>
      <c r="L461" s="1" t="str">
        <f>Spaces!L461</f>
        <v/>
      </c>
      <c r="M461" s="1" t="str">
        <f>Spaces!M461</f>
        <v/>
      </c>
      <c r="N461" s="1" t="str">
        <f>Spaces!N461</f>
        <v/>
      </c>
      <c r="O461" s="1" t="str">
        <f>Spaces!O461</f>
        <v/>
      </c>
      <c r="P461" s="1" t="str">
        <f>Spaces!P461</f>
        <v/>
      </c>
      <c r="Q461" s="1" t="str">
        <f>Spaces!Q461</f>
        <v/>
      </c>
      <c r="R461" s="1" t="str">
        <f>Spaces!R461</f>
        <v/>
      </c>
      <c r="S461" s="1" t="str">
        <f>Spaces!S461</f>
        <v/>
      </c>
      <c r="T461" s="1" t="str">
        <f>Spaces!T461</f>
        <v/>
      </c>
      <c r="U461" s="1" t="str">
        <f>Spaces!U461</f>
        <v/>
      </c>
      <c r="V461" s="1" t="str">
        <f t="shared" si="1"/>
        <v/>
      </c>
      <c r="W461" s="5" t="str">
        <f t="shared" si="2"/>
        <v/>
      </c>
      <c r="X461" s="5" t="str">
        <f t="shared" si="3"/>
        <v/>
      </c>
      <c r="Y461" s="5" t="str">
        <f t="shared" si="4"/>
        <v/>
      </c>
      <c r="Z461" s="5" t="str">
        <f t="shared" si="5"/>
        <v/>
      </c>
    </row>
    <row r="462">
      <c r="A462" s="1" t="str">
        <f>Spaces!A462</f>
        <v/>
      </c>
      <c r="B462" s="1" t="str">
        <f>Spaces!B462</f>
        <v/>
      </c>
      <c r="C462" s="1" t="str">
        <f>Spaces!C462</f>
        <v/>
      </c>
      <c r="D462" s="1" t="str">
        <f>Spaces!D462</f>
        <v/>
      </c>
      <c r="E462" s="1" t="str">
        <f>Spaces!E462</f>
        <v/>
      </c>
      <c r="F462" s="1" t="str">
        <f>Spaces!F462</f>
        <v/>
      </c>
      <c r="G462" s="1" t="str">
        <f>Spaces!G462</f>
        <v/>
      </c>
      <c r="H462" s="1" t="str">
        <f>Spaces!H462</f>
        <v/>
      </c>
      <c r="I462" s="1" t="str">
        <f>Spaces!I462</f>
        <v/>
      </c>
      <c r="J462" s="1" t="str">
        <f>Spaces!J462</f>
        <v/>
      </c>
      <c r="K462" s="1" t="str">
        <f>Spaces!K462</f>
        <v/>
      </c>
      <c r="L462" s="1" t="str">
        <f>Spaces!L462</f>
        <v/>
      </c>
      <c r="M462" s="1" t="str">
        <f>Spaces!M462</f>
        <v/>
      </c>
      <c r="N462" s="1" t="str">
        <f>Spaces!N462</f>
        <v/>
      </c>
      <c r="O462" s="1" t="str">
        <f>Spaces!O462</f>
        <v/>
      </c>
      <c r="P462" s="1" t="str">
        <f>Spaces!P462</f>
        <v/>
      </c>
      <c r="Q462" s="1" t="str">
        <f>Spaces!Q462</f>
        <v/>
      </c>
      <c r="R462" s="1" t="str">
        <f>Spaces!R462</f>
        <v/>
      </c>
      <c r="S462" s="1" t="str">
        <f>Spaces!S462</f>
        <v/>
      </c>
      <c r="T462" s="1" t="str">
        <f>Spaces!T462</f>
        <v/>
      </c>
      <c r="U462" s="1" t="str">
        <f>Spaces!U462</f>
        <v/>
      </c>
      <c r="V462" s="1" t="str">
        <f t="shared" si="1"/>
        <v/>
      </c>
      <c r="W462" s="5" t="str">
        <f t="shared" si="2"/>
        <v/>
      </c>
      <c r="X462" s="5" t="str">
        <f t="shared" si="3"/>
        <v/>
      </c>
      <c r="Y462" s="5" t="str">
        <f t="shared" si="4"/>
        <v/>
      </c>
      <c r="Z462" s="5" t="str">
        <f t="shared" si="5"/>
        <v/>
      </c>
    </row>
    <row r="463">
      <c r="A463" s="1" t="str">
        <f>Spaces!A463</f>
        <v/>
      </c>
      <c r="B463" s="1" t="str">
        <f>Spaces!B463</f>
        <v/>
      </c>
      <c r="C463" s="1" t="str">
        <f>Spaces!C463</f>
        <v/>
      </c>
      <c r="D463" s="1" t="str">
        <f>Spaces!D463</f>
        <v/>
      </c>
      <c r="E463" s="1" t="str">
        <f>Spaces!E463</f>
        <v/>
      </c>
      <c r="F463" s="1" t="str">
        <f>Spaces!F463</f>
        <v/>
      </c>
      <c r="G463" s="1" t="str">
        <f>Spaces!G463</f>
        <v/>
      </c>
      <c r="H463" s="1" t="str">
        <f>Spaces!H463</f>
        <v/>
      </c>
      <c r="I463" s="1" t="str">
        <f>Spaces!I463</f>
        <v/>
      </c>
      <c r="J463" s="1" t="str">
        <f>Spaces!J463</f>
        <v/>
      </c>
      <c r="K463" s="1" t="str">
        <f>Spaces!K463</f>
        <v/>
      </c>
      <c r="L463" s="1" t="str">
        <f>Spaces!L463</f>
        <v/>
      </c>
      <c r="M463" s="1" t="str">
        <f>Spaces!M463</f>
        <v/>
      </c>
      <c r="N463" s="1" t="str">
        <f>Spaces!N463</f>
        <v/>
      </c>
      <c r="O463" s="1" t="str">
        <f>Spaces!O463</f>
        <v/>
      </c>
      <c r="P463" s="1" t="str">
        <f>Spaces!P463</f>
        <v/>
      </c>
      <c r="Q463" s="1" t="str">
        <f>Spaces!Q463</f>
        <v/>
      </c>
      <c r="R463" s="1" t="str">
        <f>Spaces!R463</f>
        <v/>
      </c>
      <c r="S463" s="1" t="str">
        <f>Spaces!S463</f>
        <v/>
      </c>
      <c r="T463" s="1" t="str">
        <f>Spaces!T463</f>
        <v/>
      </c>
      <c r="U463" s="1" t="str">
        <f>Spaces!U463</f>
        <v/>
      </c>
      <c r="V463" s="1" t="str">
        <f t="shared" si="1"/>
        <v/>
      </c>
      <c r="W463" s="5" t="str">
        <f t="shared" si="2"/>
        <v/>
      </c>
      <c r="X463" s="5" t="str">
        <f t="shared" si="3"/>
        <v/>
      </c>
      <c r="Y463" s="5" t="str">
        <f t="shared" si="4"/>
        <v/>
      </c>
      <c r="Z463" s="5" t="str">
        <f t="shared" si="5"/>
        <v/>
      </c>
    </row>
    <row r="464">
      <c r="A464" s="1" t="str">
        <f>Spaces!A464</f>
        <v/>
      </c>
      <c r="B464" s="1" t="str">
        <f>Spaces!B464</f>
        <v/>
      </c>
      <c r="C464" s="1" t="str">
        <f>Spaces!C464</f>
        <v/>
      </c>
      <c r="D464" s="1" t="str">
        <f>Spaces!D464</f>
        <v/>
      </c>
      <c r="E464" s="1" t="str">
        <f>Spaces!E464</f>
        <v/>
      </c>
      <c r="F464" s="1" t="str">
        <f>Spaces!F464</f>
        <v/>
      </c>
      <c r="G464" s="1" t="str">
        <f>Spaces!G464</f>
        <v/>
      </c>
      <c r="H464" s="1" t="str">
        <f>Spaces!H464</f>
        <v/>
      </c>
      <c r="I464" s="1" t="str">
        <f>Spaces!I464</f>
        <v/>
      </c>
      <c r="J464" s="1" t="str">
        <f>Spaces!J464</f>
        <v/>
      </c>
      <c r="K464" s="1" t="str">
        <f>Spaces!K464</f>
        <v/>
      </c>
      <c r="L464" s="1" t="str">
        <f>Spaces!L464</f>
        <v/>
      </c>
      <c r="M464" s="1" t="str">
        <f>Spaces!M464</f>
        <v/>
      </c>
      <c r="N464" s="1" t="str">
        <f>Spaces!N464</f>
        <v/>
      </c>
      <c r="O464" s="1" t="str">
        <f>Spaces!O464</f>
        <v/>
      </c>
      <c r="P464" s="1" t="str">
        <f>Spaces!P464</f>
        <v/>
      </c>
      <c r="Q464" s="1" t="str">
        <f>Spaces!Q464</f>
        <v/>
      </c>
      <c r="R464" s="1" t="str">
        <f>Spaces!R464</f>
        <v/>
      </c>
      <c r="S464" s="1" t="str">
        <f>Spaces!S464</f>
        <v/>
      </c>
      <c r="T464" s="1" t="str">
        <f>Spaces!T464</f>
        <v/>
      </c>
      <c r="U464" s="1" t="str">
        <f>Spaces!U464</f>
        <v/>
      </c>
      <c r="V464" s="1" t="str">
        <f t="shared" si="1"/>
        <v/>
      </c>
      <c r="W464" s="5" t="str">
        <f t="shared" si="2"/>
        <v/>
      </c>
      <c r="X464" s="5" t="str">
        <f t="shared" si="3"/>
        <v/>
      </c>
      <c r="Y464" s="5" t="str">
        <f t="shared" si="4"/>
        <v/>
      </c>
      <c r="Z464" s="5" t="str">
        <f t="shared" si="5"/>
        <v/>
      </c>
    </row>
    <row r="465">
      <c r="A465" s="1" t="str">
        <f>Spaces!A465</f>
        <v/>
      </c>
      <c r="B465" s="1" t="str">
        <f>Spaces!B465</f>
        <v/>
      </c>
      <c r="C465" s="1" t="str">
        <f>Spaces!C465</f>
        <v/>
      </c>
      <c r="D465" s="1" t="str">
        <f>Spaces!D465</f>
        <v/>
      </c>
      <c r="E465" s="1" t="str">
        <f>Spaces!E465</f>
        <v/>
      </c>
      <c r="F465" s="1" t="str">
        <f>Spaces!F465</f>
        <v/>
      </c>
      <c r="G465" s="1" t="str">
        <f>Spaces!G465</f>
        <v/>
      </c>
      <c r="H465" s="1" t="str">
        <f>Spaces!H465</f>
        <v/>
      </c>
      <c r="I465" s="1" t="str">
        <f>Spaces!I465</f>
        <v/>
      </c>
      <c r="J465" s="1" t="str">
        <f>Spaces!J465</f>
        <v/>
      </c>
      <c r="K465" s="1" t="str">
        <f>Spaces!K465</f>
        <v/>
      </c>
      <c r="L465" s="1" t="str">
        <f>Spaces!L465</f>
        <v/>
      </c>
      <c r="M465" s="1" t="str">
        <f>Spaces!M465</f>
        <v/>
      </c>
      <c r="N465" s="1" t="str">
        <f>Spaces!N465</f>
        <v/>
      </c>
      <c r="O465" s="1" t="str">
        <f>Spaces!O465</f>
        <v/>
      </c>
      <c r="P465" s="1" t="str">
        <f>Spaces!P465</f>
        <v/>
      </c>
      <c r="Q465" s="1" t="str">
        <f>Spaces!Q465</f>
        <v/>
      </c>
      <c r="R465" s="1" t="str">
        <f>Spaces!R465</f>
        <v/>
      </c>
      <c r="S465" s="1" t="str">
        <f>Spaces!S465</f>
        <v/>
      </c>
      <c r="T465" s="1" t="str">
        <f>Spaces!T465</f>
        <v/>
      </c>
      <c r="U465" s="1" t="str">
        <f>Spaces!U465</f>
        <v/>
      </c>
      <c r="V465" s="1" t="str">
        <f t="shared" si="1"/>
        <v/>
      </c>
      <c r="W465" s="5" t="str">
        <f t="shared" si="2"/>
        <v/>
      </c>
      <c r="X465" s="5" t="str">
        <f t="shared" si="3"/>
        <v/>
      </c>
      <c r="Y465" s="5" t="str">
        <f t="shared" si="4"/>
        <v/>
      </c>
      <c r="Z465" s="5" t="str">
        <f t="shared" si="5"/>
        <v/>
      </c>
    </row>
    <row r="466">
      <c r="A466" s="1" t="str">
        <f>Spaces!A466</f>
        <v/>
      </c>
      <c r="B466" s="1" t="str">
        <f>Spaces!B466</f>
        <v/>
      </c>
      <c r="C466" s="1" t="str">
        <f>Spaces!C466</f>
        <v/>
      </c>
      <c r="D466" s="1" t="str">
        <f>Spaces!D466</f>
        <v/>
      </c>
      <c r="E466" s="1" t="str">
        <f>Spaces!E466</f>
        <v/>
      </c>
      <c r="F466" s="1" t="str">
        <f>Spaces!F466</f>
        <v/>
      </c>
      <c r="G466" s="1" t="str">
        <f>Spaces!G466</f>
        <v/>
      </c>
      <c r="H466" s="1" t="str">
        <f>Spaces!H466</f>
        <v/>
      </c>
      <c r="I466" s="1" t="str">
        <f>Spaces!I466</f>
        <v/>
      </c>
      <c r="J466" s="1" t="str">
        <f>Spaces!J466</f>
        <v/>
      </c>
      <c r="K466" s="1" t="str">
        <f>Spaces!K466</f>
        <v/>
      </c>
      <c r="L466" s="1" t="str">
        <f>Spaces!L466</f>
        <v/>
      </c>
      <c r="M466" s="1" t="str">
        <f>Spaces!M466</f>
        <v/>
      </c>
      <c r="N466" s="1" t="str">
        <f>Spaces!N466</f>
        <v/>
      </c>
      <c r="O466" s="1" t="str">
        <f>Spaces!O466</f>
        <v/>
      </c>
      <c r="P466" s="1" t="str">
        <f>Spaces!P466</f>
        <v/>
      </c>
      <c r="Q466" s="1" t="str">
        <f>Spaces!Q466</f>
        <v/>
      </c>
      <c r="R466" s="1" t="str">
        <f>Spaces!R466</f>
        <v/>
      </c>
      <c r="S466" s="1" t="str">
        <f>Spaces!S466</f>
        <v/>
      </c>
      <c r="T466" s="1" t="str">
        <f>Spaces!T466</f>
        <v/>
      </c>
      <c r="U466" s="1" t="str">
        <f>Spaces!U466</f>
        <v/>
      </c>
      <c r="V466" s="1" t="str">
        <f t="shared" si="1"/>
        <v/>
      </c>
      <c r="W466" s="5" t="str">
        <f t="shared" si="2"/>
        <v/>
      </c>
      <c r="X466" s="5" t="str">
        <f t="shared" si="3"/>
        <v/>
      </c>
      <c r="Y466" s="5" t="str">
        <f t="shared" si="4"/>
        <v/>
      </c>
      <c r="Z466" s="5" t="str">
        <f t="shared" si="5"/>
        <v/>
      </c>
    </row>
    <row r="467">
      <c r="A467" s="1" t="str">
        <f>Spaces!A467</f>
        <v/>
      </c>
      <c r="B467" s="1" t="str">
        <f>Spaces!B467</f>
        <v/>
      </c>
      <c r="C467" s="1" t="str">
        <f>Spaces!C467</f>
        <v/>
      </c>
      <c r="D467" s="1" t="str">
        <f>Spaces!D467</f>
        <v/>
      </c>
      <c r="E467" s="1" t="str">
        <f>Spaces!E467</f>
        <v/>
      </c>
      <c r="F467" s="1" t="str">
        <f>Spaces!F467</f>
        <v/>
      </c>
      <c r="G467" s="1" t="str">
        <f>Spaces!G467</f>
        <v/>
      </c>
      <c r="H467" s="1" t="str">
        <f>Spaces!H467</f>
        <v/>
      </c>
      <c r="I467" s="1" t="str">
        <f>Spaces!I467</f>
        <v/>
      </c>
      <c r="J467" s="1" t="str">
        <f>Spaces!J467</f>
        <v/>
      </c>
      <c r="K467" s="1" t="str">
        <f>Spaces!K467</f>
        <v/>
      </c>
      <c r="L467" s="1" t="str">
        <f>Spaces!L467</f>
        <v/>
      </c>
      <c r="M467" s="1" t="str">
        <f>Spaces!M467</f>
        <v/>
      </c>
      <c r="N467" s="1" t="str">
        <f>Spaces!N467</f>
        <v/>
      </c>
      <c r="O467" s="1" t="str">
        <f>Spaces!O467</f>
        <v/>
      </c>
      <c r="P467" s="1" t="str">
        <f>Spaces!P467</f>
        <v/>
      </c>
      <c r="Q467" s="1" t="str">
        <f>Spaces!Q467</f>
        <v/>
      </c>
      <c r="R467" s="1" t="str">
        <f>Spaces!R467</f>
        <v/>
      </c>
      <c r="S467" s="1" t="str">
        <f>Spaces!S467</f>
        <v/>
      </c>
      <c r="T467" s="1" t="str">
        <f>Spaces!T467</f>
        <v/>
      </c>
      <c r="U467" s="1" t="str">
        <f>Spaces!U467</f>
        <v/>
      </c>
      <c r="V467" s="1" t="str">
        <f t="shared" si="1"/>
        <v/>
      </c>
      <c r="W467" s="5" t="str">
        <f t="shared" si="2"/>
        <v/>
      </c>
      <c r="X467" s="5" t="str">
        <f t="shared" si="3"/>
        <v/>
      </c>
      <c r="Y467" s="5" t="str">
        <f t="shared" si="4"/>
        <v/>
      </c>
      <c r="Z467" s="5" t="str">
        <f t="shared" si="5"/>
        <v/>
      </c>
    </row>
    <row r="468">
      <c r="A468" s="1" t="str">
        <f>Spaces!A468</f>
        <v/>
      </c>
      <c r="B468" s="1" t="str">
        <f>Spaces!B468</f>
        <v/>
      </c>
      <c r="C468" s="1" t="str">
        <f>Spaces!C468</f>
        <v/>
      </c>
      <c r="D468" s="1" t="str">
        <f>Spaces!D468</f>
        <v/>
      </c>
      <c r="E468" s="1" t="str">
        <f>Spaces!E468</f>
        <v/>
      </c>
      <c r="F468" s="1" t="str">
        <f>Spaces!F468</f>
        <v/>
      </c>
      <c r="G468" s="1" t="str">
        <f>Spaces!G468</f>
        <v/>
      </c>
      <c r="H468" s="1" t="str">
        <f>Spaces!H468</f>
        <v/>
      </c>
      <c r="I468" s="1" t="str">
        <f>Spaces!I468</f>
        <v/>
      </c>
      <c r="J468" s="1" t="str">
        <f>Spaces!J468</f>
        <v/>
      </c>
      <c r="K468" s="1" t="str">
        <f>Spaces!K468</f>
        <v/>
      </c>
      <c r="L468" s="1" t="str">
        <f>Spaces!L468</f>
        <v/>
      </c>
      <c r="M468" s="1" t="str">
        <f>Spaces!M468</f>
        <v/>
      </c>
      <c r="N468" s="1" t="str">
        <f>Spaces!N468</f>
        <v/>
      </c>
      <c r="O468" s="1" t="str">
        <f>Spaces!O468</f>
        <v/>
      </c>
      <c r="P468" s="1" t="str">
        <f>Spaces!P468</f>
        <v/>
      </c>
      <c r="Q468" s="1" t="str">
        <f>Spaces!Q468</f>
        <v/>
      </c>
      <c r="R468" s="1" t="str">
        <f>Spaces!R468</f>
        <v/>
      </c>
      <c r="S468" s="1" t="str">
        <f>Spaces!S468</f>
        <v/>
      </c>
      <c r="T468" s="1" t="str">
        <f>Spaces!T468</f>
        <v/>
      </c>
      <c r="U468" s="1" t="str">
        <f>Spaces!U468</f>
        <v/>
      </c>
      <c r="V468" s="1" t="str">
        <f t="shared" si="1"/>
        <v/>
      </c>
      <c r="W468" s="5" t="str">
        <f t="shared" si="2"/>
        <v/>
      </c>
      <c r="X468" s="5" t="str">
        <f t="shared" si="3"/>
        <v/>
      </c>
      <c r="Y468" s="5" t="str">
        <f t="shared" si="4"/>
        <v/>
      </c>
      <c r="Z468" s="5" t="str">
        <f t="shared" si="5"/>
        <v/>
      </c>
    </row>
    <row r="469">
      <c r="A469" s="1" t="str">
        <f>Spaces!A469</f>
        <v/>
      </c>
      <c r="B469" s="1" t="str">
        <f>Spaces!B469</f>
        <v/>
      </c>
      <c r="C469" s="1" t="str">
        <f>Spaces!C469</f>
        <v/>
      </c>
      <c r="D469" s="1" t="str">
        <f>Spaces!D469</f>
        <v/>
      </c>
      <c r="E469" s="1" t="str">
        <f>Spaces!E469</f>
        <v/>
      </c>
      <c r="F469" s="1" t="str">
        <f>Spaces!F469</f>
        <v/>
      </c>
      <c r="G469" s="1" t="str">
        <f>Spaces!G469</f>
        <v/>
      </c>
      <c r="H469" s="1" t="str">
        <f>Spaces!H469</f>
        <v/>
      </c>
      <c r="I469" s="1" t="str">
        <f>Spaces!I469</f>
        <v/>
      </c>
      <c r="J469" s="1" t="str">
        <f>Spaces!J469</f>
        <v/>
      </c>
      <c r="K469" s="1" t="str">
        <f>Spaces!K469</f>
        <v/>
      </c>
      <c r="L469" s="1" t="str">
        <f>Spaces!L469</f>
        <v/>
      </c>
      <c r="M469" s="1" t="str">
        <f>Spaces!M469</f>
        <v/>
      </c>
      <c r="N469" s="1" t="str">
        <f>Spaces!N469</f>
        <v/>
      </c>
      <c r="O469" s="1" t="str">
        <f>Spaces!O469</f>
        <v/>
      </c>
      <c r="P469" s="1" t="str">
        <f>Spaces!P469</f>
        <v/>
      </c>
      <c r="Q469" s="1" t="str">
        <f>Spaces!Q469</f>
        <v/>
      </c>
      <c r="R469" s="1" t="str">
        <f>Spaces!R469</f>
        <v/>
      </c>
      <c r="S469" s="1" t="str">
        <f>Spaces!S469</f>
        <v/>
      </c>
      <c r="T469" s="1" t="str">
        <f>Spaces!T469</f>
        <v/>
      </c>
      <c r="U469" s="1" t="str">
        <f>Spaces!U469</f>
        <v/>
      </c>
      <c r="V469" s="1" t="str">
        <f t="shared" si="1"/>
        <v/>
      </c>
      <c r="W469" s="5" t="str">
        <f t="shared" si="2"/>
        <v/>
      </c>
      <c r="X469" s="5" t="str">
        <f t="shared" si="3"/>
        <v/>
      </c>
      <c r="Y469" s="5" t="str">
        <f t="shared" si="4"/>
        <v/>
      </c>
      <c r="Z469" s="5" t="str">
        <f t="shared" si="5"/>
        <v/>
      </c>
    </row>
    <row r="470">
      <c r="A470" s="1" t="str">
        <f>Spaces!A470</f>
        <v/>
      </c>
      <c r="B470" s="1" t="str">
        <f>Spaces!B470</f>
        <v/>
      </c>
      <c r="C470" s="1" t="str">
        <f>Spaces!C470</f>
        <v/>
      </c>
      <c r="D470" s="1" t="str">
        <f>Spaces!D470</f>
        <v/>
      </c>
      <c r="E470" s="1" t="str">
        <f>Spaces!E470</f>
        <v/>
      </c>
      <c r="F470" s="1" t="str">
        <f>Spaces!F470</f>
        <v/>
      </c>
      <c r="G470" s="1" t="str">
        <f>Spaces!G470</f>
        <v/>
      </c>
      <c r="H470" s="1" t="str">
        <f>Spaces!H470</f>
        <v/>
      </c>
      <c r="I470" s="1" t="str">
        <f>Spaces!I470</f>
        <v/>
      </c>
      <c r="J470" s="1" t="str">
        <f>Spaces!J470</f>
        <v/>
      </c>
      <c r="K470" s="1" t="str">
        <f>Spaces!K470</f>
        <v/>
      </c>
      <c r="L470" s="1" t="str">
        <f>Spaces!L470</f>
        <v/>
      </c>
      <c r="M470" s="1" t="str">
        <f>Spaces!M470</f>
        <v/>
      </c>
      <c r="N470" s="1" t="str">
        <f>Spaces!N470</f>
        <v/>
      </c>
      <c r="O470" s="1" t="str">
        <f>Spaces!O470</f>
        <v/>
      </c>
      <c r="P470" s="1" t="str">
        <f>Spaces!P470</f>
        <v/>
      </c>
      <c r="Q470" s="1" t="str">
        <f>Spaces!Q470</f>
        <v/>
      </c>
      <c r="R470" s="1" t="str">
        <f>Spaces!R470</f>
        <v/>
      </c>
      <c r="S470" s="1" t="str">
        <f>Spaces!S470</f>
        <v/>
      </c>
      <c r="T470" s="1" t="str">
        <f>Spaces!T470</f>
        <v/>
      </c>
      <c r="U470" s="1" t="str">
        <f>Spaces!U470</f>
        <v/>
      </c>
      <c r="V470" s="1" t="str">
        <f t="shared" si="1"/>
        <v/>
      </c>
      <c r="W470" s="5" t="str">
        <f t="shared" si="2"/>
        <v/>
      </c>
      <c r="X470" s="5" t="str">
        <f t="shared" si="3"/>
        <v/>
      </c>
      <c r="Y470" s="5" t="str">
        <f t="shared" si="4"/>
        <v/>
      </c>
      <c r="Z470" s="5" t="str">
        <f t="shared" si="5"/>
        <v/>
      </c>
    </row>
    <row r="471">
      <c r="A471" s="1" t="str">
        <f>Spaces!A471</f>
        <v/>
      </c>
      <c r="B471" s="1" t="str">
        <f>Spaces!B471</f>
        <v/>
      </c>
      <c r="C471" s="1" t="str">
        <f>Spaces!C471</f>
        <v/>
      </c>
      <c r="D471" s="1" t="str">
        <f>Spaces!D471</f>
        <v/>
      </c>
      <c r="E471" s="1" t="str">
        <f>Spaces!E471</f>
        <v/>
      </c>
      <c r="F471" s="1" t="str">
        <f>Spaces!F471</f>
        <v/>
      </c>
      <c r="G471" s="1" t="str">
        <f>Spaces!G471</f>
        <v/>
      </c>
      <c r="H471" s="1" t="str">
        <f>Spaces!H471</f>
        <v/>
      </c>
      <c r="I471" s="1" t="str">
        <f>Spaces!I471</f>
        <v/>
      </c>
      <c r="J471" s="1" t="str">
        <f>Spaces!J471</f>
        <v/>
      </c>
      <c r="K471" s="1" t="str">
        <f>Spaces!K471</f>
        <v/>
      </c>
      <c r="L471" s="1" t="str">
        <f>Spaces!L471</f>
        <v/>
      </c>
      <c r="M471" s="1" t="str">
        <f>Spaces!M471</f>
        <v/>
      </c>
      <c r="N471" s="1" t="str">
        <f>Spaces!N471</f>
        <v/>
      </c>
      <c r="O471" s="1" t="str">
        <f>Spaces!O471</f>
        <v/>
      </c>
      <c r="P471" s="1" t="str">
        <f>Spaces!P471</f>
        <v/>
      </c>
      <c r="Q471" s="1" t="str">
        <f>Spaces!Q471</f>
        <v/>
      </c>
      <c r="R471" s="1" t="str">
        <f>Spaces!R471</f>
        <v/>
      </c>
      <c r="S471" s="1" t="str">
        <f>Spaces!S471</f>
        <v/>
      </c>
      <c r="T471" s="1" t="str">
        <f>Spaces!T471</f>
        <v/>
      </c>
      <c r="U471" s="1" t="str">
        <f>Spaces!U471</f>
        <v/>
      </c>
      <c r="V471" s="1" t="str">
        <f t="shared" si="1"/>
        <v/>
      </c>
      <c r="W471" s="5" t="str">
        <f t="shared" si="2"/>
        <v/>
      </c>
      <c r="X471" s="5" t="str">
        <f t="shared" si="3"/>
        <v/>
      </c>
      <c r="Y471" s="5" t="str">
        <f t="shared" si="4"/>
        <v/>
      </c>
      <c r="Z471" s="5" t="str">
        <f t="shared" si="5"/>
        <v/>
      </c>
    </row>
    <row r="472">
      <c r="A472" s="1" t="str">
        <f>Spaces!A472</f>
        <v/>
      </c>
      <c r="B472" s="1" t="str">
        <f>Spaces!B472</f>
        <v/>
      </c>
      <c r="C472" s="1" t="str">
        <f>Spaces!C472</f>
        <v/>
      </c>
      <c r="D472" s="1" t="str">
        <f>Spaces!D472</f>
        <v/>
      </c>
      <c r="E472" s="1" t="str">
        <f>Spaces!E472</f>
        <v/>
      </c>
      <c r="F472" s="1" t="str">
        <f>Spaces!F472</f>
        <v/>
      </c>
      <c r="G472" s="1" t="str">
        <f>Spaces!G472</f>
        <v/>
      </c>
      <c r="H472" s="1" t="str">
        <f>Spaces!H472</f>
        <v/>
      </c>
      <c r="I472" s="1" t="str">
        <f>Spaces!I472</f>
        <v/>
      </c>
      <c r="J472" s="1" t="str">
        <f>Spaces!J472</f>
        <v/>
      </c>
      <c r="K472" s="1" t="str">
        <f>Spaces!K472</f>
        <v/>
      </c>
      <c r="L472" s="1" t="str">
        <f>Spaces!L472</f>
        <v/>
      </c>
      <c r="M472" s="1" t="str">
        <f>Spaces!M472</f>
        <v/>
      </c>
      <c r="N472" s="1" t="str">
        <f>Spaces!N472</f>
        <v/>
      </c>
      <c r="O472" s="1" t="str">
        <f>Spaces!O472</f>
        <v/>
      </c>
      <c r="P472" s="1" t="str">
        <f>Spaces!P472</f>
        <v/>
      </c>
      <c r="Q472" s="1" t="str">
        <f>Spaces!Q472</f>
        <v/>
      </c>
      <c r="R472" s="1" t="str">
        <f>Spaces!R472</f>
        <v/>
      </c>
      <c r="S472" s="1" t="str">
        <f>Spaces!S472</f>
        <v/>
      </c>
      <c r="T472" s="1" t="str">
        <f>Spaces!T472</f>
        <v/>
      </c>
      <c r="U472" s="1" t="str">
        <f>Spaces!U472</f>
        <v/>
      </c>
      <c r="V472" s="1" t="str">
        <f t="shared" si="1"/>
        <v/>
      </c>
      <c r="W472" s="5" t="str">
        <f t="shared" si="2"/>
        <v/>
      </c>
      <c r="X472" s="5" t="str">
        <f t="shared" si="3"/>
        <v/>
      </c>
      <c r="Y472" s="5" t="str">
        <f t="shared" si="4"/>
        <v/>
      </c>
      <c r="Z472" s="5" t="str">
        <f t="shared" si="5"/>
        <v/>
      </c>
    </row>
    <row r="473">
      <c r="A473" s="1" t="str">
        <f>Spaces!A473</f>
        <v/>
      </c>
      <c r="B473" s="1" t="str">
        <f>Spaces!B473</f>
        <v/>
      </c>
      <c r="C473" s="1" t="str">
        <f>Spaces!C473</f>
        <v/>
      </c>
      <c r="D473" s="1" t="str">
        <f>Spaces!D473</f>
        <v/>
      </c>
      <c r="E473" s="1" t="str">
        <f>Spaces!E473</f>
        <v/>
      </c>
      <c r="F473" s="1" t="str">
        <f>Spaces!F473</f>
        <v/>
      </c>
      <c r="G473" s="1" t="str">
        <f>Spaces!G473</f>
        <v/>
      </c>
      <c r="H473" s="1" t="str">
        <f>Spaces!H473</f>
        <v/>
      </c>
      <c r="I473" s="1" t="str">
        <f>Spaces!I473</f>
        <v/>
      </c>
      <c r="J473" s="1" t="str">
        <f>Spaces!J473</f>
        <v/>
      </c>
      <c r="K473" s="1" t="str">
        <f>Spaces!K473</f>
        <v/>
      </c>
      <c r="L473" s="1" t="str">
        <f>Spaces!L473</f>
        <v/>
      </c>
      <c r="M473" s="1" t="str">
        <f>Spaces!M473</f>
        <v/>
      </c>
      <c r="N473" s="1" t="str">
        <f>Spaces!N473</f>
        <v/>
      </c>
      <c r="O473" s="1" t="str">
        <f>Spaces!O473</f>
        <v/>
      </c>
      <c r="P473" s="1" t="str">
        <f>Spaces!P473</f>
        <v/>
      </c>
      <c r="Q473" s="1" t="str">
        <f>Spaces!Q473</f>
        <v/>
      </c>
      <c r="R473" s="1" t="str">
        <f>Spaces!R473</f>
        <v/>
      </c>
      <c r="S473" s="1" t="str">
        <f>Spaces!S473</f>
        <v/>
      </c>
      <c r="T473" s="1" t="str">
        <f>Spaces!T473</f>
        <v/>
      </c>
      <c r="U473" s="1" t="str">
        <f>Spaces!U473</f>
        <v/>
      </c>
      <c r="V473" s="1" t="str">
        <f t="shared" si="1"/>
        <v/>
      </c>
      <c r="W473" s="5" t="str">
        <f t="shared" si="2"/>
        <v/>
      </c>
      <c r="X473" s="5" t="str">
        <f t="shared" si="3"/>
        <v/>
      </c>
      <c r="Y473" s="5" t="str">
        <f t="shared" si="4"/>
        <v/>
      </c>
      <c r="Z473" s="5" t="str">
        <f t="shared" si="5"/>
        <v/>
      </c>
    </row>
    <row r="474">
      <c r="A474" s="1" t="str">
        <f>Spaces!A474</f>
        <v/>
      </c>
      <c r="B474" s="1" t="str">
        <f>Spaces!B474</f>
        <v/>
      </c>
      <c r="C474" s="1" t="str">
        <f>Spaces!C474</f>
        <v/>
      </c>
      <c r="D474" s="1" t="str">
        <f>Spaces!D474</f>
        <v/>
      </c>
      <c r="E474" s="1" t="str">
        <f>Spaces!E474</f>
        <v/>
      </c>
      <c r="F474" s="1" t="str">
        <f>Spaces!F474</f>
        <v/>
      </c>
      <c r="G474" s="1" t="str">
        <f>Spaces!G474</f>
        <v/>
      </c>
      <c r="H474" s="1" t="str">
        <f>Spaces!H474</f>
        <v/>
      </c>
      <c r="I474" s="1" t="str">
        <f>Spaces!I474</f>
        <v/>
      </c>
      <c r="J474" s="1" t="str">
        <f>Spaces!J474</f>
        <v/>
      </c>
      <c r="K474" s="1" t="str">
        <f>Spaces!K474</f>
        <v/>
      </c>
      <c r="L474" s="1" t="str">
        <f>Spaces!L474</f>
        <v/>
      </c>
      <c r="M474" s="1" t="str">
        <f>Spaces!M474</f>
        <v/>
      </c>
      <c r="N474" s="1" t="str">
        <f>Spaces!N474</f>
        <v/>
      </c>
      <c r="O474" s="1" t="str">
        <f>Spaces!O474</f>
        <v/>
      </c>
      <c r="P474" s="1" t="str">
        <f>Spaces!P474</f>
        <v/>
      </c>
      <c r="Q474" s="1" t="str">
        <f>Spaces!Q474</f>
        <v/>
      </c>
      <c r="R474" s="1" t="str">
        <f>Spaces!R474</f>
        <v/>
      </c>
      <c r="S474" s="1" t="str">
        <f>Spaces!S474</f>
        <v/>
      </c>
      <c r="T474" s="1" t="str">
        <f>Spaces!T474</f>
        <v/>
      </c>
      <c r="U474" s="1" t="str">
        <f>Spaces!U474</f>
        <v/>
      </c>
      <c r="V474" s="1" t="str">
        <f t="shared" si="1"/>
        <v/>
      </c>
      <c r="W474" s="5" t="str">
        <f t="shared" si="2"/>
        <v/>
      </c>
      <c r="X474" s="5" t="str">
        <f t="shared" si="3"/>
        <v/>
      </c>
      <c r="Y474" s="5" t="str">
        <f t="shared" si="4"/>
        <v/>
      </c>
      <c r="Z474" s="5" t="str">
        <f t="shared" si="5"/>
        <v/>
      </c>
    </row>
    <row r="475">
      <c r="A475" s="1" t="str">
        <f>Spaces!A475</f>
        <v/>
      </c>
      <c r="B475" s="1" t="str">
        <f>Spaces!B475</f>
        <v/>
      </c>
      <c r="C475" s="1" t="str">
        <f>Spaces!C475</f>
        <v/>
      </c>
      <c r="D475" s="1" t="str">
        <f>Spaces!D475</f>
        <v/>
      </c>
      <c r="E475" s="1" t="str">
        <f>Spaces!E475</f>
        <v/>
      </c>
      <c r="F475" s="1" t="str">
        <f>Spaces!F475</f>
        <v/>
      </c>
      <c r="G475" s="1" t="str">
        <f>Spaces!G475</f>
        <v/>
      </c>
      <c r="H475" s="1" t="str">
        <f>Spaces!H475</f>
        <v/>
      </c>
      <c r="I475" s="1" t="str">
        <f>Spaces!I475</f>
        <v/>
      </c>
      <c r="J475" s="1" t="str">
        <f>Spaces!J475</f>
        <v/>
      </c>
      <c r="K475" s="1" t="str">
        <f>Spaces!K475</f>
        <v/>
      </c>
      <c r="L475" s="1" t="str">
        <f>Spaces!L475</f>
        <v/>
      </c>
      <c r="M475" s="1" t="str">
        <f>Spaces!M475</f>
        <v/>
      </c>
      <c r="N475" s="1" t="str">
        <f>Spaces!N475</f>
        <v/>
      </c>
      <c r="O475" s="1" t="str">
        <f>Spaces!O475</f>
        <v/>
      </c>
      <c r="P475" s="1" t="str">
        <f>Spaces!P475</f>
        <v/>
      </c>
      <c r="Q475" s="1" t="str">
        <f>Spaces!Q475</f>
        <v/>
      </c>
      <c r="R475" s="1" t="str">
        <f>Spaces!R475</f>
        <v/>
      </c>
      <c r="S475" s="1" t="str">
        <f>Spaces!S475</f>
        <v/>
      </c>
      <c r="T475" s="1" t="str">
        <f>Spaces!T475</f>
        <v/>
      </c>
      <c r="U475" s="1" t="str">
        <f>Spaces!U475</f>
        <v/>
      </c>
      <c r="V475" s="1" t="str">
        <f t="shared" si="1"/>
        <v/>
      </c>
      <c r="W475" s="5" t="str">
        <f t="shared" si="2"/>
        <v/>
      </c>
      <c r="X475" s="5" t="str">
        <f t="shared" si="3"/>
        <v/>
      </c>
      <c r="Y475" s="5" t="str">
        <f t="shared" si="4"/>
        <v/>
      </c>
      <c r="Z475" s="5" t="str">
        <f t="shared" si="5"/>
        <v/>
      </c>
    </row>
    <row r="476">
      <c r="A476" s="1" t="str">
        <f>Spaces!A476</f>
        <v/>
      </c>
      <c r="B476" s="1" t="str">
        <f>Spaces!B476</f>
        <v/>
      </c>
      <c r="C476" s="1" t="str">
        <f>Spaces!C476</f>
        <v/>
      </c>
      <c r="D476" s="1" t="str">
        <f>Spaces!D476</f>
        <v/>
      </c>
      <c r="E476" s="1" t="str">
        <f>Spaces!E476</f>
        <v/>
      </c>
      <c r="F476" s="1" t="str">
        <f>Spaces!F476</f>
        <v/>
      </c>
      <c r="G476" s="1" t="str">
        <f>Spaces!G476</f>
        <v/>
      </c>
      <c r="H476" s="1" t="str">
        <f>Spaces!H476</f>
        <v/>
      </c>
      <c r="I476" s="1" t="str">
        <f>Spaces!I476</f>
        <v/>
      </c>
      <c r="J476" s="1" t="str">
        <f>Spaces!J476</f>
        <v/>
      </c>
      <c r="K476" s="1" t="str">
        <f>Spaces!K476</f>
        <v/>
      </c>
      <c r="L476" s="1" t="str">
        <f>Spaces!L476</f>
        <v/>
      </c>
      <c r="M476" s="1" t="str">
        <f>Spaces!M476</f>
        <v/>
      </c>
      <c r="N476" s="1" t="str">
        <f>Spaces!N476</f>
        <v/>
      </c>
      <c r="O476" s="1" t="str">
        <f>Spaces!O476</f>
        <v/>
      </c>
      <c r="P476" s="1" t="str">
        <f>Spaces!P476</f>
        <v/>
      </c>
      <c r="Q476" s="1" t="str">
        <f>Spaces!Q476</f>
        <v/>
      </c>
      <c r="R476" s="1" t="str">
        <f>Spaces!R476</f>
        <v/>
      </c>
      <c r="S476" s="1" t="str">
        <f>Spaces!S476</f>
        <v/>
      </c>
      <c r="T476" s="1" t="str">
        <f>Spaces!T476</f>
        <v/>
      </c>
      <c r="U476" s="1" t="str">
        <f>Spaces!U476</f>
        <v/>
      </c>
      <c r="V476" s="1" t="str">
        <f t="shared" si="1"/>
        <v/>
      </c>
      <c r="W476" s="5" t="str">
        <f t="shared" si="2"/>
        <v/>
      </c>
      <c r="X476" s="5" t="str">
        <f t="shared" si="3"/>
        <v/>
      </c>
      <c r="Y476" s="5" t="str">
        <f t="shared" si="4"/>
        <v/>
      </c>
      <c r="Z476" s="5" t="str">
        <f t="shared" si="5"/>
        <v/>
      </c>
    </row>
    <row r="477">
      <c r="A477" s="1" t="str">
        <f>Spaces!A477</f>
        <v/>
      </c>
      <c r="B477" s="1" t="str">
        <f>Spaces!B477</f>
        <v/>
      </c>
      <c r="C477" s="1" t="str">
        <f>Spaces!C477</f>
        <v/>
      </c>
      <c r="D477" s="1" t="str">
        <f>Spaces!D477</f>
        <v/>
      </c>
      <c r="E477" s="1" t="str">
        <f>Spaces!E477</f>
        <v/>
      </c>
      <c r="F477" s="1" t="str">
        <f>Spaces!F477</f>
        <v/>
      </c>
      <c r="G477" s="1" t="str">
        <f>Spaces!G477</f>
        <v/>
      </c>
      <c r="H477" s="1" t="str">
        <f>Spaces!H477</f>
        <v/>
      </c>
      <c r="I477" s="1" t="str">
        <f>Spaces!I477</f>
        <v/>
      </c>
      <c r="J477" s="1" t="str">
        <f>Spaces!J477</f>
        <v/>
      </c>
      <c r="K477" s="1" t="str">
        <f>Spaces!K477</f>
        <v/>
      </c>
      <c r="L477" s="1" t="str">
        <f>Spaces!L477</f>
        <v/>
      </c>
      <c r="M477" s="1" t="str">
        <f>Spaces!M477</f>
        <v/>
      </c>
      <c r="N477" s="1" t="str">
        <f>Spaces!N477</f>
        <v/>
      </c>
      <c r="O477" s="1" t="str">
        <f>Spaces!O477</f>
        <v/>
      </c>
      <c r="P477" s="1" t="str">
        <f>Spaces!P477</f>
        <v/>
      </c>
      <c r="Q477" s="1" t="str">
        <f>Spaces!Q477</f>
        <v/>
      </c>
      <c r="R477" s="1" t="str">
        <f>Spaces!R477</f>
        <v/>
      </c>
      <c r="S477" s="1" t="str">
        <f>Spaces!S477</f>
        <v/>
      </c>
      <c r="T477" s="1" t="str">
        <f>Spaces!T477</f>
        <v/>
      </c>
      <c r="U477" s="1" t="str">
        <f>Spaces!U477</f>
        <v/>
      </c>
      <c r="V477" s="1" t="str">
        <f t="shared" si="1"/>
        <v/>
      </c>
      <c r="W477" s="5" t="str">
        <f t="shared" si="2"/>
        <v/>
      </c>
      <c r="X477" s="5" t="str">
        <f t="shared" si="3"/>
        <v/>
      </c>
      <c r="Y477" s="5" t="str">
        <f t="shared" si="4"/>
        <v/>
      </c>
      <c r="Z477" s="5" t="str">
        <f t="shared" si="5"/>
        <v/>
      </c>
    </row>
    <row r="478">
      <c r="A478" s="1" t="str">
        <f>Spaces!A478</f>
        <v/>
      </c>
      <c r="B478" s="1" t="str">
        <f>Spaces!B478</f>
        <v/>
      </c>
      <c r="C478" s="1" t="str">
        <f>Spaces!C478</f>
        <v/>
      </c>
      <c r="D478" s="1" t="str">
        <f>Spaces!D478</f>
        <v/>
      </c>
      <c r="E478" s="1" t="str">
        <f>Spaces!E478</f>
        <v/>
      </c>
      <c r="F478" s="1" t="str">
        <f>Spaces!F478</f>
        <v/>
      </c>
      <c r="G478" s="1" t="str">
        <f>Spaces!G478</f>
        <v/>
      </c>
      <c r="H478" s="1" t="str">
        <f>Spaces!H478</f>
        <v/>
      </c>
      <c r="I478" s="1" t="str">
        <f>Spaces!I478</f>
        <v/>
      </c>
      <c r="J478" s="1" t="str">
        <f>Spaces!J478</f>
        <v/>
      </c>
      <c r="K478" s="1" t="str">
        <f>Spaces!K478</f>
        <v/>
      </c>
      <c r="L478" s="1" t="str">
        <f>Spaces!L478</f>
        <v/>
      </c>
      <c r="M478" s="1" t="str">
        <f>Spaces!M478</f>
        <v/>
      </c>
      <c r="N478" s="1" t="str">
        <f>Spaces!N478</f>
        <v/>
      </c>
      <c r="O478" s="1" t="str">
        <f>Spaces!O478</f>
        <v/>
      </c>
      <c r="P478" s="1" t="str">
        <f>Spaces!P478</f>
        <v/>
      </c>
      <c r="Q478" s="1" t="str">
        <f>Spaces!Q478</f>
        <v/>
      </c>
      <c r="R478" s="1" t="str">
        <f>Spaces!R478</f>
        <v/>
      </c>
      <c r="S478" s="1" t="str">
        <f>Spaces!S478</f>
        <v/>
      </c>
      <c r="T478" s="1" t="str">
        <f>Spaces!T478</f>
        <v/>
      </c>
      <c r="U478" s="1" t="str">
        <f>Spaces!U478</f>
        <v/>
      </c>
      <c r="V478" s="1" t="str">
        <f t="shared" si="1"/>
        <v/>
      </c>
      <c r="W478" s="5" t="str">
        <f t="shared" si="2"/>
        <v/>
      </c>
      <c r="X478" s="5" t="str">
        <f t="shared" si="3"/>
        <v/>
      </c>
      <c r="Y478" s="5" t="str">
        <f t="shared" si="4"/>
        <v/>
      </c>
      <c r="Z478" s="5" t="str">
        <f t="shared" si="5"/>
        <v/>
      </c>
    </row>
    <row r="479">
      <c r="A479" s="1" t="str">
        <f>Spaces!A479</f>
        <v/>
      </c>
      <c r="B479" s="1" t="str">
        <f>Spaces!B479</f>
        <v/>
      </c>
      <c r="C479" s="1" t="str">
        <f>Spaces!C479</f>
        <v/>
      </c>
      <c r="D479" s="1" t="str">
        <f>Spaces!D479</f>
        <v/>
      </c>
      <c r="E479" s="1" t="str">
        <f>Spaces!E479</f>
        <v/>
      </c>
      <c r="F479" s="1" t="str">
        <f>Spaces!F479</f>
        <v/>
      </c>
      <c r="G479" s="1" t="str">
        <f>Spaces!G479</f>
        <v/>
      </c>
      <c r="H479" s="1" t="str">
        <f>Spaces!H479</f>
        <v/>
      </c>
      <c r="I479" s="1" t="str">
        <f>Spaces!I479</f>
        <v/>
      </c>
      <c r="J479" s="1" t="str">
        <f>Spaces!J479</f>
        <v/>
      </c>
      <c r="K479" s="1" t="str">
        <f>Spaces!K479</f>
        <v/>
      </c>
      <c r="L479" s="1" t="str">
        <f>Spaces!L479</f>
        <v/>
      </c>
      <c r="M479" s="1" t="str">
        <f>Spaces!M479</f>
        <v/>
      </c>
      <c r="N479" s="1" t="str">
        <f>Spaces!N479</f>
        <v/>
      </c>
      <c r="O479" s="1" t="str">
        <f>Spaces!O479</f>
        <v/>
      </c>
      <c r="P479" s="1" t="str">
        <f>Spaces!P479</f>
        <v/>
      </c>
      <c r="Q479" s="1" t="str">
        <f>Spaces!Q479</f>
        <v/>
      </c>
      <c r="R479" s="1" t="str">
        <f>Spaces!R479</f>
        <v/>
      </c>
      <c r="S479" s="1" t="str">
        <f>Spaces!S479</f>
        <v/>
      </c>
      <c r="T479" s="1" t="str">
        <f>Spaces!T479</f>
        <v/>
      </c>
      <c r="U479" s="1" t="str">
        <f>Spaces!U479</f>
        <v/>
      </c>
      <c r="V479" s="1" t="str">
        <f t="shared" si="1"/>
        <v/>
      </c>
      <c r="W479" s="5" t="str">
        <f t="shared" si="2"/>
        <v/>
      </c>
      <c r="X479" s="5" t="str">
        <f t="shared" si="3"/>
        <v/>
      </c>
      <c r="Y479" s="5" t="str">
        <f t="shared" si="4"/>
        <v/>
      </c>
      <c r="Z479" s="5" t="str">
        <f t="shared" si="5"/>
        <v/>
      </c>
    </row>
    <row r="480">
      <c r="A480" s="1" t="str">
        <f>Spaces!A480</f>
        <v/>
      </c>
      <c r="B480" s="1" t="str">
        <f>Spaces!B480</f>
        <v/>
      </c>
      <c r="C480" s="1" t="str">
        <f>Spaces!C480</f>
        <v/>
      </c>
      <c r="D480" s="1" t="str">
        <f>Spaces!D480</f>
        <v/>
      </c>
      <c r="E480" s="1" t="str">
        <f>Spaces!E480</f>
        <v/>
      </c>
      <c r="F480" s="1" t="str">
        <f>Spaces!F480</f>
        <v/>
      </c>
      <c r="G480" s="1" t="str">
        <f>Spaces!G480</f>
        <v/>
      </c>
      <c r="H480" s="1" t="str">
        <f>Spaces!H480</f>
        <v/>
      </c>
      <c r="I480" s="1" t="str">
        <f>Spaces!I480</f>
        <v/>
      </c>
      <c r="J480" s="1" t="str">
        <f>Spaces!J480</f>
        <v/>
      </c>
      <c r="K480" s="1" t="str">
        <f>Spaces!K480</f>
        <v/>
      </c>
      <c r="L480" s="1" t="str">
        <f>Spaces!L480</f>
        <v/>
      </c>
      <c r="M480" s="1" t="str">
        <f>Spaces!M480</f>
        <v/>
      </c>
      <c r="N480" s="1" t="str">
        <f>Spaces!N480</f>
        <v/>
      </c>
      <c r="O480" s="1" t="str">
        <f>Spaces!O480</f>
        <v/>
      </c>
      <c r="P480" s="1" t="str">
        <f>Spaces!P480</f>
        <v/>
      </c>
      <c r="Q480" s="1" t="str">
        <f>Spaces!Q480</f>
        <v/>
      </c>
      <c r="R480" s="1" t="str">
        <f>Spaces!R480</f>
        <v/>
      </c>
      <c r="S480" s="1" t="str">
        <f>Spaces!S480</f>
        <v/>
      </c>
      <c r="T480" s="1" t="str">
        <f>Spaces!T480</f>
        <v/>
      </c>
      <c r="U480" s="1" t="str">
        <f>Spaces!U480</f>
        <v/>
      </c>
      <c r="V480" s="1" t="str">
        <f t="shared" si="1"/>
        <v/>
      </c>
      <c r="W480" s="5" t="str">
        <f t="shared" si="2"/>
        <v/>
      </c>
      <c r="X480" s="5" t="str">
        <f t="shared" si="3"/>
        <v/>
      </c>
      <c r="Y480" s="5" t="str">
        <f t="shared" si="4"/>
        <v/>
      </c>
      <c r="Z480" s="5" t="str">
        <f t="shared" si="5"/>
        <v/>
      </c>
    </row>
    <row r="481">
      <c r="A481" s="1" t="str">
        <f>Spaces!A481</f>
        <v/>
      </c>
      <c r="B481" s="1" t="str">
        <f>Spaces!B481</f>
        <v/>
      </c>
      <c r="C481" s="1" t="str">
        <f>Spaces!C481</f>
        <v/>
      </c>
      <c r="D481" s="1" t="str">
        <f>Spaces!D481</f>
        <v/>
      </c>
      <c r="E481" s="1" t="str">
        <f>Spaces!E481</f>
        <v/>
      </c>
      <c r="F481" s="1" t="str">
        <f>Spaces!F481</f>
        <v/>
      </c>
      <c r="G481" s="1" t="str">
        <f>Spaces!G481</f>
        <v/>
      </c>
      <c r="H481" s="1" t="str">
        <f>Spaces!H481</f>
        <v/>
      </c>
      <c r="I481" s="1" t="str">
        <f>Spaces!I481</f>
        <v/>
      </c>
      <c r="J481" s="1" t="str">
        <f>Spaces!J481</f>
        <v/>
      </c>
      <c r="K481" s="1" t="str">
        <f>Spaces!K481</f>
        <v/>
      </c>
      <c r="L481" s="1" t="str">
        <f>Spaces!L481</f>
        <v/>
      </c>
      <c r="M481" s="1" t="str">
        <f>Spaces!M481</f>
        <v/>
      </c>
      <c r="N481" s="1" t="str">
        <f>Spaces!N481</f>
        <v/>
      </c>
      <c r="O481" s="1" t="str">
        <f>Spaces!O481</f>
        <v/>
      </c>
      <c r="P481" s="1" t="str">
        <f>Spaces!P481</f>
        <v/>
      </c>
      <c r="Q481" s="1" t="str">
        <f>Spaces!Q481</f>
        <v/>
      </c>
      <c r="R481" s="1" t="str">
        <f>Spaces!R481</f>
        <v/>
      </c>
      <c r="S481" s="1" t="str">
        <f>Spaces!S481</f>
        <v/>
      </c>
      <c r="T481" s="1" t="str">
        <f>Spaces!T481</f>
        <v/>
      </c>
      <c r="U481" s="1" t="str">
        <f>Spaces!U481</f>
        <v/>
      </c>
      <c r="V481" s="1" t="str">
        <f t="shared" si="1"/>
        <v/>
      </c>
      <c r="W481" s="5" t="str">
        <f t="shared" si="2"/>
        <v/>
      </c>
      <c r="X481" s="5" t="str">
        <f t="shared" si="3"/>
        <v/>
      </c>
      <c r="Y481" s="5" t="str">
        <f t="shared" si="4"/>
        <v/>
      </c>
      <c r="Z481" s="5" t="str">
        <f t="shared" si="5"/>
        <v/>
      </c>
    </row>
    <row r="482">
      <c r="A482" s="1" t="str">
        <f>Spaces!A482</f>
        <v/>
      </c>
      <c r="B482" s="1" t="str">
        <f>Spaces!B482</f>
        <v/>
      </c>
      <c r="C482" s="1" t="str">
        <f>Spaces!C482</f>
        <v/>
      </c>
      <c r="D482" s="1" t="str">
        <f>Spaces!D482</f>
        <v/>
      </c>
      <c r="E482" s="1" t="str">
        <f>Spaces!E482</f>
        <v/>
      </c>
      <c r="F482" s="1" t="str">
        <f>Spaces!F482</f>
        <v/>
      </c>
      <c r="G482" s="1" t="str">
        <f>Spaces!G482</f>
        <v/>
      </c>
      <c r="H482" s="1" t="str">
        <f>Spaces!H482</f>
        <v/>
      </c>
      <c r="I482" s="1" t="str">
        <f>Spaces!I482</f>
        <v/>
      </c>
      <c r="J482" s="1" t="str">
        <f>Spaces!J482</f>
        <v/>
      </c>
      <c r="K482" s="1" t="str">
        <f>Spaces!K482</f>
        <v/>
      </c>
      <c r="L482" s="1" t="str">
        <f>Spaces!L482</f>
        <v/>
      </c>
      <c r="M482" s="1" t="str">
        <f>Spaces!M482</f>
        <v/>
      </c>
      <c r="N482" s="1" t="str">
        <f>Spaces!N482</f>
        <v/>
      </c>
      <c r="O482" s="1" t="str">
        <f>Spaces!O482</f>
        <v/>
      </c>
      <c r="P482" s="1" t="str">
        <f>Spaces!P482</f>
        <v/>
      </c>
      <c r="Q482" s="1" t="str">
        <f>Spaces!Q482</f>
        <v/>
      </c>
      <c r="R482" s="1" t="str">
        <f>Spaces!R482</f>
        <v/>
      </c>
      <c r="S482" s="1" t="str">
        <f>Spaces!S482</f>
        <v/>
      </c>
      <c r="T482" s="1" t="str">
        <f>Spaces!T482</f>
        <v/>
      </c>
      <c r="U482" s="1" t="str">
        <f>Spaces!U482</f>
        <v/>
      </c>
      <c r="V482" s="1" t="str">
        <f t="shared" si="1"/>
        <v/>
      </c>
      <c r="W482" s="5" t="str">
        <f t="shared" si="2"/>
        <v/>
      </c>
      <c r="X482" s="5" t="str">
        <f t="shared" si="3"/>
        <v/>
      </c>
      <c r="Y482" s="5" t="str">
        <f t="shared" si="4"/>
        <v/>
      </c>
      <c r="Z482" s="5" t="str">
        <f t="shared" si="5"/>
        <v/>
      </c>
    </row>
    <row r="483">
      <c r="A483" s="1" t="str">
        <f>Spaces!A483</f>
        <v/>
      </c>
      <c r="B483" s="1" t="str">
        <f>Spaces!B483</f>
        <v/>
      </c>
      <c r="C483" s="1" t="str">
        <f>Spaces!C483</f>
        <v/>
      </c>
      <c r="D483" s="1" t="str">
        <f>Spaces!D483</f>
        <v/>
      </c>
      <c r="E483" s="1" t="str">
        <f>Spaces!E483</f>
        <v/>
      </c>
      <c r="F483" s="1" t="str">
        <f>Spaces!F483</f>
        <v/>
      </c>
      <c r="G483" s="1" t="str">
        <f>Spaces!G483</f>
        <v/>
      </c>
      <c r="H483" s="1" t="str">
        <f>Spaces!H483</f>
        <v/>
      </c>
      <c r="I483" s="1" t="str">
        <f>Spaces!I483</f>
        <v/>
      </c>
      <c r="J483" s="1" t="str">
        <f>Spaces!J483</f>
        <v/>
      </c>
      <c r="K483" s="1" t="str">
        <f>Spaces!K483</f>
        <v/>
      </c>
      <c r="L483" s="1" t="str">
        <f>Spaces!L483</f>
        <v/>
      </c>
      <c r="M483" s="1" t="str">
        <f>Spaces!M483</f>
        <v/>
      </c>
      <c r="N483" s="1" t="str">
        <f>Spaces!N483</f>
        <v/>
      </c>
      <c r="O483" s="1" t="str">
        <f>Spaces!O483</f>
        <v/>
      </c>
      <c r="P483" s="1" t="str">
        <f>Spaces!P483</f>
        <v/>
      </c>
      <c r="Q483" s="1" t="str">
        <f>Spaces!Q483</f>
        <v/>
      </c>
      <c r="R483" s="1" t="str">
        <f>Spaces!R483</f>
        <v/>
      </c>
      <c r="S483" s="1" t="str">
        <f>Spaces!S483</f>
        <v/>
      </c>
      <c r="T483" s="1" t="str">
        <f>Spaces!T483</f>
        <v/>
      </c>
      <c r="U483" s="1" t="str">
        <f>Spaces!U483</f>
        <v/>
      </c>
      <c r="V483" s="1" t="str">
        <f t="shared" si="1"/>
        <v/>
      </c>
      <c r="W483" s="5" t="str">
        <f t="shared" si="2"/>
        <v/>
      </c>
      <c r="X483" s="5" t="str">
        <f t="shared" si="3"/>
        <v/>
      </c>
      <c r="Y483" s="5" t="str">
        <f t="shared" si="4"/>
        <v/>
      </c>
      <c r="Z483" s="5" t="str">
        <f t="shared" si="5"/>
        <v/>
      </c>
    </row>
    <row r="484">
      <c r="A484" s="1" t="str">
        <f>Spaces!A484</f>
        <v/>
      </c>
      <c r="B484" s="1" t="str">
        <f>Spaces!B484</f>
        <v/>
      </c>
      <c r="C484" s="1" t="str">
        <f>Spaces!C484</f>
        <v/>
      </c>
      <c r="D484" s="1" t="str">
        <f>Spaces!D484</f>
        <v/>
      </c>
      <c r="E484" s="1" t="str">
        <f>Spaces!E484</f>
        <v/>
      </c>
      <c r="F484" s="1" t="str">
        <f>Spaces!F484</f>
        <v/>
      </c>
      <c r="G484" s="1" t="str">
        <f>Spaces!G484</f>
        <v/>
      </c>
      <c r="H484" s="1" t="str">
        <f>Spaces!H484</f>
        <v/>
      </c>
      <c r="I484" s="1" t="str">
        <f>Spaces!I484</f>
        <v/>
      </c>
      <c r="J484" s="1" t="str">
        <f>Spaces!J484</f>
        <v/>
      </c>
      <c r="K484" s="1" t="str">
        <f>Spaces!K484</f>
        <v/>
      </c>
      <c r="L484" s="1" t="str">
        <f>Spaces!L484</f>
        <v/>
      </c>
      <c r="M484" s="1" t="str">
        <f>Spaces!M484</f>
        <v/>
      </c>
      <c r="N484" s="1" t="str">
        <f>Spaces!N484</f>
        <v/>
      </c>
      <c r="O484" s="1" t="str">
        <f>Spaces!O484</f>
        <v/>
      </c>
      <c r="P484" s="1" t="str">
        <f>Spaces!P484</f>
        <v/>
      </c>
      <c r="Q484" s="1" t="str">
        <f>Spaces!Q484</f>
        <v/>
      </c>
      <c r="R484" s="1" t="str">
        <f>Spaces!R484</f>
        <v/>
      </c>
      <c r="S484" s="1" t="str">
        <f>Spaces!S484</f>
        <v/>
      </c>
      <c r="T484" s="1" t="str">
        <f>Spaces!T484</f>
        <v/>
      </c>
      <c r="U484" s="1" t="str">
        <f>Spaces!U484</f>
        <v/>
      </c>
      <c r="V484" s="1" t="str">
        <f t="shared" si="1"/>
        <v/>
      </c>
      <c r="W484" s="5" t="str">
        <f t="shared" si="2"/>
        <v/>
      </c>
      <c r="X484" s="5" t="str">
        <f t="shared" si="3"/>
        <v/>
      </c>
      <c r="Y484" s="5" t="str">
        <f t="shared" si="4"/>
        <v/>
      </c>
      <c r="Z484" s="5" t="str">
        <f t="shared" si="5"/>
        <v/>
      </c>
    </row>
    <row r="485">
      <c r="A485" s="1" t="str">
        <f>Spaces!A485</f>
        <v/>
      </c>
      <c r="B485" s="1" t="str">
        <f>Spaces!B485</f>
        <v/>
      </c>
      <c r="C485" s="1" t="str">
        <f>Spaces!C485</f>
        <v/>
      </c>
      <c r="D485" s="1" t="str">
        <f>Spaces!D485</f>
        <v/>
      </c>
      <c r="E485" s="1" t="str">
        <f>Spaces!E485</f>
        <v/>
      </c>
      <c r="F485" s="1" t="str">
        <f>Spaces!F485</f>
        <v/>
      </c>
      <c r="G485" s="1" t="str">
        <f>Spaces!G485</f>
        <v/>
      </c>
      <c r="H485" s="1" t="str">
        <f>Spaces!H485</f>
        <v/>
      </c>
      <c r="I485" s="1" t="str">
        <f>Spaces!I485</f>
        <v/>
      </c>
      <c r="J485" s="1" t="str">
        <f>Spaces!J485</f>
        <v/>
      </c>
      <c r="K485" s="1" t="str">
        <f>Spaces!K485</f>
        <v/>
      </c>
      <c r="L485" s="1" t="str">
        <f>Spaces!L485</f>
        <v/>
      </c>
      <c r="M485" s="1" t="str">
        <f>Spaces!M485</f>
        <v/>
      </c>
      <c r="N485" s="1" t="str">
        <f>Spaces!N485</f>
        <v/>
      </c>
      <c r="O485" s="1" t="str">
        <f>Spaces!O485</f>
        <v/>
      </c>
      <c r="P485" s="1" t="str">
        <f>Spaces!P485</f>
        <v/>
      </c>
      <c r="Q485" s="1" t="str">
        <f>Spaces!Q485</f>
        <v/>
      </c>
      <c r="R485" s="1" t="str">
        <f>Spaces!R485</f>
        <v/>
      </c>
      <c r="S485" s="1" t="str">
        <f>Spaces!S485</f>
        <v/>
      </c>
      <c r="T485" s="1" t="str">
        <f>Spaces!T485</f>
        <v/>
      </c>
      <c r="U485" s="1" t="str">
        <f>Spaces!U485</f>
        <v/>
      </c>
      <c r="V485" s="1" t="str">
        <f t="shared" si="1"/>
        <v/>
      </c>
      <c r="W485" s="5" t="str">
        <f t="shared" si="2"/>
        <v/>
      </c>
      <c r="X485" s="5" t="str">
        <f t="shared" si="3"/>
        <v/>
      </c>
      <c r="Y485" s="5" t="str">
        <f t="shared" si="4"/>
        <v/>
      </c>
      <c r="Z485" s="5" t="str">
        <f t="shared" si="5"/>
        <v/>
      </c>
    </row>
    <row r="486">
      <c r="A486" s="1" t="str">
        <f>Spaces!A486</f>
        <v/>
      </c>
      <c r="B486" s="1" t="str">
        <f>Spaces!B486</f>
        <v/>
      </c>
      <c r="C486" s="1" t="str">
        <f>Spaces!C486</f>
        <v/>
      </c>
      <c r="D486" s="1" t="str">
        <f>Spaces!D486</f>
        <v/>
      </c>
      <c r="E486" s="1" t="str">
        <f>Spaces!E486</f>
        <v/>
      </c>
      <c r="F486" s="1" t="str">
        <f>Spaces!F486</f>
        <v/>
      </c>
      <c r="G486" s="1" t="str">
        <f>Spaces!G486</f>
        <v/>
      </c>
      <c r="H486" s="1" t="str">
        <f>Spaces!H486</f>
        <v/>
      </c>
      <c r="I486" s="1" t="str">
        <f>Spaces!I486</f>
        <v/>
      </c>
      <c r="J486" s="1" t="str">
        <f>Spaces!J486</f>
        <v/>
      </c>
      <c r="K486" s="1" t="str">
        <f>Spaces!K486</f>
        <v/>
      </c>
      <c r="L486" s="1" t="str">
        <f>Spaces!L486</f>
        <v/>
      </c>
      <c r="M486" s="1" t="str">
        <f>Spaces!M486</f>
        <v/>
      </c>
      <c r="N486" s="1" t="str">
        <f>Spaces!N486</f>
        <v/>
      </c>
      <c r="O486" s="1" t="str">
        <f>Spaces!O486</f>
        <v/>
      </c>
      <c r="P486" s="1" t="str">
        <f>Spaces!P486</f>
        <v/>
      </c>
      <c r="Q486" s="1" t="str">
        <f>Spaces!Q486</f>
        <v/>
      </c>
      <c r="R486" s="1" t="str">
        <f>Spaces!R486</f>
        <v/>
      </c>
      <c r="S486" s="1" t="str">
        <f>Spaces!S486</f>
        <v/>
      </c>
      <c r="T486" s="1" t="str">
        <f>Spaces!T486</f>
        <v/>
      </c>
      <c r="U486" s="1" t="str">
        <f>Spaces!U486</f>
        <v/>
      </c>
      <c r="V486" s="1" t="str">
        <f t="shared" si="1"/>
        <v/>
      </c>
      <c r="W486" s="5" t="str">
        <f t="shared" si="2"/>
        <v/>
      </c>
      <c r="X486" s="5" t="str">
        <f t="shared" si="3"/>
        <v/>
      </c>
      <c r="Y486" s="5" t="str">
        <f t="shared" si="4"/>
        <v/>
      </c>
      <c r="Z486" s="5" t="str">
        <f t="shared" si="5"/>
        <v/>
      </c>
    </row>
    <row r="487">
      <c r="A487" s="1" t="str">
        <f>Spaces!A487</f>
        <v/>
      </c>
      <c r="B487" s="1" t="str">
        <f>Spaces!B487</f>
        <v/>
      </c>
      <c r="C487" s="1" t="str">
        <f>Spaces!C487</f>
        <v/>
      </c>
      <c r="D487" s="1" t="str">
        <f>Spaces!D487</f>
        <v/>
      </c>
      <c r="E487" s="1" t="str">
        <f>Spaces!E487</f>
        <v/>
      </c>
      <c r="F487" s="1" t="str">
        <f>Spaces!F487</f>
        <v/>
      </c>
      <c r="G487" s="1" t="str">
        <f>Spaces!G487</f>
        <v/>
      </c>
      <c r="H487" s="1" t="str">
        <f>Spaces!H487</f>
        <v/>
      </c>
      <c r="I487" s="1" t="str">
        <f>Spaces!I487</f>
        <v/>
      </c>
      <c r="J487" s="1" t="str">
        <f>Spaces!J487</f>
        <v/>
      </c>
      <c r="K487" s="1" t="str">
        <f>Spaces!K487</f>
        <v/>
      </c>
      <c r="L487" s="1" t="str">
        <f>Spaces!L487</f>
        <v/>
      </c>
      <c r="M487" s="1" t="str">
        <f>Spaces!M487</f>
        <v/>
      </c>
      <c r="N487" s="1" t="str">
        <f>Spaces!N487</f>
        <v/>
      </c>
      <c r="O487" s="1" t="str">
        <f>Spaces!O487</f>
        <v/>
      </c>
      <c r="P487" s="1" t="str">
        <f>Spaces!P487</f>
        <v/>
      </c>
      <c r="Q487" s="1" t="str">
        <f>Spaces!Q487</f>
        <v/>
      </c>
      <c r="R487" s="1" t="str">
        <f>Spaces!R487</f>
        <v/>
      </c>
      <c r="S487" s="1" t="str">
        <f>Spaces!S487</f>
        <v/>
      </c>
      <c r="T487" s="1" t="str">
        <f>Spaces!T487</f>
        <v/>
      </c>
      <c r="U487" s="1" t="str">
        <f>Spaces!U487</f>
        <v/>
      </c>
      <c r="V487" s="1" t="str">
        <f t="shared" si="1"/>
        <v/>
      </c>
      <c r="W487" s="5" t="str">
        <f t="shared" si="2"/>
        <v/>
      </c>
      <c r="X487" s="5" t="str">
        <f t="shared" si="3"/>
        <v/>
      </c>
      <c r="Y487" s="5" t="str">
        <f t="shared" si="4"/>
        <v/>
      </c>
      <c r="Z487" s="5" t="str">
        <f t="shared" si="5"/>
        <v/>
      </c>
    </row>
    <row r="488">
      <c r="A488" s="1" t="str">
        <f>Spaces!A488</f>
        <v/>
      </c>
      <c r="B488" s="1" t="str">
        <f>Spaces!B488</f>
        <v/>
      </c>
      <c r="C488" s="1" t="str">
        <f>Spaces!C488</f>
        <v/>
      </c>
      <c r="D488" s="1" t="str">
        <f>Spaces!D488</f>
        <v/>
      </c>
      <c r="E488" s="1" t="str">
        <f>Spaces!E488</f>
        <v/>
      </c>
      <c r="F488" s="1" t="str">
        <f>Spaces!F488</f>
        <v/>
      </c>
      <c r="G488" s="1" t="str">
        <f>Spaces!G488</f>
        <v/>
      </c>
      <c r="H488" s="1" t="str">
        <f>Spaces!H488</f>
        <v/>
      </c>
      <c r="I488" s="1" t="str">
        <f>Spaces!I488</f>
        <v/>
      </c>
      <c r="J488" s="1" t="str">
        <f>Spaces!J488</f>
        <v/>
      </c>
      <c r="K488" s="1" t="str">
        <f>Spaces!K488</f>
        <v/>
      </c>
      <c r="L488" s="1" t="str">
        <f>Spaces!L488</f>
        <v/>
      </c>
      <c r="M488" s="1" t="str">
        <f>Spaces!M488</f>
        <v/>
      </c>
      <c r="N488" s="1" t="str">
        <f>Spaces!N488</f>
        <v/>
      </c>
      <c r="O488" s="1" t="str">
        <f>Spaces!O488</f>
        <v/>
      </c>
      <c r="P488" s="1" t="str">
        <f>Spaces!P488</f>
        <v/>
      </c>
      <c r="Q488" s="1" t="str">
        <f>Spaces!Q488</f>
        <v/>
      </c>
      <c r="R488" s="1" t="str">
        <f>Spaces!R488</f>
        <v/>
      </c>
      <c r="S488" s="1" t="str">
        <f>Spaces!S488</f>
        <v/>
      </c>
      <c r="T488" s="1" t="str">
        <f>Spaces!T488</f>
        <v/>
      </c>
      <c r="U488" s="1" t="str">
        <f>Spaces!U488</f>
        <v/>
      </c>
      <c r="V488" s="1" t="str">
        <f t="shared" si="1"/>
        <v/>
      </c>
      <c r="W488" s="5" t="str">
        <f t="shared" si="2"/>
        <v/>
      </c>
      <c r="X488" s="5" t="str">
        <f t="shared" si="3"/>
        <v/>
      </c>
      <c r="Y488" s="5" t="str">
        <f t="shared" si="4"/>
        <v/>
      </c>
      <c r="Z488" s="5" t="str">
        <f t="shared" si="5"/>
        <v/>
      </c>
    </row>
    <row r="489">
      <c r="A489" s="1" t="str">
        <f>Spaces!A489</f>
        <v/>
      </c>
      <c r="B489" s="1" t="str">
        <f>Spaces!B489</f>
        <v/>
      </c>
      <c r="C489" s="1" t="str">
        <f>Spaces!C489</f>
        <v/>
      </c>
      <c r="D489" s="1" t="str">
        <f>Spaces!D489</f>
        <v/>
      </c>
      <c r="E489" s="1" t="str">
        <f>Spaces!E489</f>
        <v/>
      </c>
      <c r="F489" s="1" t="str">
        <f>Spaces!F489</f>
        <v/>
      </c>
      <c r="G489" s="1" t="str">
        <f>Spaces!G489</f>
        <v/>
      </c>
      <c r="H489" s="1" t="str">
        <f>Spaces!H489</f>
        <v/>
      </c>
      <c r="I489" s="1" t="str">
        <f>Spaces!I489</f>
        <v/>
      </c>
      <c r="J489" s="1" t="str">
        <f>Spaces!J489</f>
        <v/>
      </c>
      <c r="K489" s="1" t="str">
        <f>Spaces!K489</f>
        <v/>
      </c>
      <c r="L489" s="1" t="str">
        <f>Spaces!L489</f>
        <v/>
      </c>
      <c r="M489" s="1" t="str">
        <f>Spaces!M489</f>
        <v/>
      </c>
      <c r="N489" s="1" t="str">
        <f>Spaces!N489</f>
        <v/>
      </c>
      <c r="O489" s="1" t="str">
        <f>Spaces!O489</f>
        <v/>
      </c>
      <c r="P489" s="1" t="str">
        <f>Spaces!P489</f>
        <v/>
      </c>
      <c r="Q489" s="1" t="str">
        <f>Spaces!Q489</f>
        <v/>
      </c>
      <c r="R489" s="1" t="str">
        <f>Spaces!R489</f>
        <v/>
      </c>
      <c r="S489" s="1" t="str">
        <f>Spaces!S489</f>
        <v/>
      </c>
      <c r="T489" s="1" t="str">
        <f>Spaces!T489</f>
        <v/>
      </c>
      <c r="U489" s="1" t="str">
        <f>Spaces!U489</f>
        <v/>
      </c>
      <c r="V489" s="1" t="str">
        <f t="shared" si="1"/>
        <v/>
      </c>
      <c r="W489" s="5" t="str">
        <f t="shared" si="2"/>
        <v/>
      </c>
      <c r="X489" s="5" t="str">
        <f t="shared" si="3"/>
        <v/>
      </c>
      <c r="Y489" s="5" t="str">
        <f t="shared" si="4"/>
        <v/>
      </c>
      <c r="Z489" s="5" t="str">
        <f t="shared" si="5"/>
        <v/>
      </c>
    </row>
    <row r="490">
      <c r="A490" s="1" t="str">
        <f>Spaces!A490</f>
        <v/>
      </c>
      <c r="B490" s="1" t="str">
        <f>Spaces!B490</f>
        <v/>
      </c>
      <c r="C490" s="1" t="str">
        <f>Spaces!C490</f>
        <v/>
      </c>
      <c r="D490" s="1" t="str">
        <f>Spaces!D490</f>
        <v/>
      </c>
      <c r="E490" s="1" t="str">
        <f>Spaces!E490</f>
        <v/>
      </c>
      <c r="F490" s="1" t="str">
        <f>Spaces!F490</f>
        <v/>
      </c>
      <c r="G490" s="1" t="str">
        <f>Spaces!G490</f>
        <v/>
      </c>
      <c r="H490" s="1" t="str">
        <f>Spaces!H490</f>
        <v/>
      </c>
      <c r="I490" s="1" t="str">
        <f>Spaces!I490</f>
        <v/>
      </c>
      <c r="J490" s="1" t="str">
        <f>Spaces!J490</f>
        <v/>
      </c>
      <c r="K490" s="1" t="str">
        <f>Spaces!K490</f>
        <v/>
      </c>
      <c r="L490" s="1" t="str">
        <f>Spaces!L490</f>
        <v/>
      </c>
      <c r="M490" s="1" t="str">
        <f>Spaces!M490</f>
        <v/>
      </c>
      <c r="N490" s="1" t="str">
        <f>Spaces!N490</f>
        <v/>
      </c>
      <c r="O490" s="1" t="str">
        <f>Spaces!O490</f>
        <v/>
      </c>
      <c r="P490" s="1" t="str">
        <f>Spaces!P490</f>
        <v/>
      </c>
      <c r="Q490" s="1" t="str">
        <f>Spaces!Q490</f>
        <v/>
      </c>
      <c r="R490" s="1" t="str">
        <f>Spaces!R490</f>
        <v/>
      </c>
      <c r="S490" s="1" t="str">
        <f>Spaces!S490</f>
        <v/>
      </c>
      <c r="T490" s="1" t="str">
        <f>Spaces!T490</f>
        <v/>
      </c>
      <c r="U490" s="1" t="str">
        <f>Spaces!U490</f>
        <v/>
      </c>
      <c r="V490" s="1" t="str">
        <f t="shared" si="1"/>
        <v/>
      </c>
      <c r="W490" s="5" t="str">
        <f t="shared" si="2"/>
        <v/>
      </c>
      <c r="X490" s="5" t="str">
        <f t="shared" si="3"/>
        <v/>
      </c>
      <c r="Y490" s="5" t="str">
        <f t="shared" si="4"/>
        <v/>
      </c>
      <c r="Z490" s="5" t="str">
        <f t="shared" si="5"/>
        <v/>
      </c>
    </row>
    <row r="491">
      <c r="A491" s="1" t="str">
        <f>Spaces!A491</f>
        <v/>
      </c>
      <c r="B491" s="1" t="str">
        <f>Spaces!B491</f>
        <v/>
      </c>
      <c r="C491" s="1" t="str">
        <f>Spaces!C491</f>
        <v/>
      </c>
      <c r="D491" s="1" t="str">
        <f>Spaces!D491</f>
        <v/>
      </c>
      <c r="E491" s="1" t="str">
        <f>Spaces!E491</f>
        <v/>
      </c>
      <c r="F491" s="1" t="str">
        <f>Spaces!F491</f>
        <v/>
      </c>
      <c r="G491" s="1" t="str">
        <f>Spaces!G491</f>
        <v/>
      </c>
      <c r="H491" s="1" t="str">
        <f>Spaces!H491</f>
        <v/>
      </c>
      <c r="I491" s="1" t="str">
        <f>Spaces!I491</f>
        <v/>
      </c>
      <c r="J491" s="1" t="str">
        <f>Spaces!J491</f>
        <v/>
      </c>
      <c r="K491" s="1" t="str">
        <f>Spaces!K491</f>
        <v/>
      </c>
      <c r="L491" s="1" t="str">
        <f>Spaces!L491</f>
        <v/>
      </c>
      <c r="M491" s="1" t="str">
        <f>Spaces!M491</f>
        <v/>
      </c>
      <c r="N491" s="1" t="str">
        <f>Spaces!N491</f>
        <v/>
      </c>
      <c r="O491" s="1" t="str">
        <f>Spaces!O491</f>
        <v/>
      </c>
      <c r="P491" s="1" t="str">
        <f>Spaces!P491</f>
        <v/>
      </c>
      <c r="Q491" s="1" t="str">
        <f>Spaces!Q491</f>
        <v/>
      </c>
      <c r="R491" s="1" t="str">
        <f>Spaces!R491</f>
        <v/>
      </c>
      <c r="S491" s="1" t="str">
        <f>Spaces!S491</f>
        <v/>
      </c>
      <c r="T491" s="1" t="str">
        <f>Spaces!T491</f>
        <v/>
      </c>
      <c r="U491" s="1" t="str">
        <f>Spaces!U491</f>
        <v/>
      </c>
      <c r="V491" s="1" t="str">
        <f t="shared" si="1"/>
        <v/>
      </c>
      <c r="W491" s="5" t="str">
        <f t="shared" si="2"/>
        <v/>
      </c>
      <c r="X491" s="5" t="str">
        <f t="shared" si="3"/>
        <v/>
      </c>
      <c r="Y491" s="5" t="str">
        <f t="shared" si="4"/>
        <v/>
      </c>
      <c r="Z491" s="5" t="str">
        <f t="shared" si="5"/>
        <v/>
      </c>
    </row>
    <row r="492">
      <c r="A492" s="1" t="str">
        <f>Spaces!A492</f>
        <v/>
      </c>
      <c r="B492" s="1" t="str">
        <f>Spaces!B492</f>
        <v/>
      </c>
      <c r="C492" s="1" t="str">
        <f>Spaces!C492</f>
        <v/>
      </c>
      <c r="D492" s="1" t="str">
        <f>Spaces!D492</f>
        <v/>
      </c>
      <c r="E492" s="1" t="str">
        <f>Spaces!E492</f>
        <v/>
      </c>
      <c r="F492" s="1" t="str">
        <f>Spaces!F492</f>
        <v/>
      </c>
      <c r="G492" s="1" t="str">
        <f>Spaces!G492</f>
        <v/>
      </c>
      <c r="H492" s="1" t="str">
        <f>Spaces!H492</f>
        <v/>
      </c>
      <c r="I492" s="1" t="str">
        <f>Spaces!I492</f>
        <v/>
      </c>
      <c r="J492" s="1" t="str">
        <f>Spaces!J492</f>
        <v/>
      </c>
      <c r="K492" s="1" t="str">
        <f>Spaces!K492</f>
        <v/>
      </c>
      <c r="L492" s="1" t="str">
        <f>Spaces!L492</f>
        <v/>
      </c>
      <c r="M492" s="1" t="str">
        <f>Spaces!M492</f>
        <v/>
      </c>
      <c r="N492" s="1" t="str">
        <f>Spaces!N492</f>
        <v/>
      </c>
      <c r="O492" s="1" t="str">
        <f>Spaces!O492</f>
        <v/>
      </c>
      <c r="P492" s="1" t="str">
        <f>Spaces!P492</f>
        <v/>
      </c>
      <c r="Q492" s="1" t="str">
        <f>Spaces!Q492</f>
        <v/>
      </c>
      <c r="R492" s="1" t="str">
        <f>Spaces!R492</f>
        <v/>
      </c>
      <c r="S492" s="1" t="str">
        <f>Spaces!S492</f>
        <v/>
      </c>
      <c r="T492" s="1" t="str">
        <f>Spaces!T492</f>
        <v/>
      </c>
      <c r="U492" s="1" t="str">
        <f>Spaces!U492</f>
        <v/>
      </c>
      <c r="V492" s="1" t="str">
        <f t="shared" si="1"/>
        <v/>
      </c>
      <c r="W492" s="5" t="str">
        <f t="shared" si="2"/>
        <v/>
      </c>
      <c r="X492" s="5" t="str">
        <f t="shared" si="3"/>
        <v/>
      </c>
      <c r="Y492" s="5" t="str">
        <f t="shared" si="4"/>
        <v/>
      </c>
      <c r="Z492" s="5" t="str">
        <f t="shared" si="5"/>
        <v/>
      </c>
    </row>
    <row r="493">
      <c r="A493" s="1" t="str">
        <f>Spaces!A493</f>
        <v/>
      </c>
      <c r="B493" s="1" t="str">
        <f>Spaces!B493</f>
        <v/>
      </c>
      <c r="C493" s="1" t="str">
        <f>Spaces!C493</f>
        <v/>
      </c>
      <c r="D493" s="1" t="str">
        <f>Spaces!D493</f>
        <v/>
      </c>
      <c r="E493" s="1" t="str">
        <f>Spaces!E493</f>
        <v/>
      </c>
      <c r="F493" s="1" t="str">
        <f>Spaces!F493</f>
        <v/>
      </c>
      <c r="G493" s="1" t="str">
        <f>Spaces!G493</f>
        <v/>
      </c>
      <c r="H493" s="1" t="str">
        <f>Spaces!H493</f>
        <v/>
      </c>
      <c r="I493" s="1" t="str">
        <f>Spaces!I493</f>
        <v/>
      </c>
      <c r="J493" s="1" t="str">
        <f>Spaces!J493</f>
        <v/>
      </c>
      <c r="K493" s="1" t="str">
        <f>Spaces!K493</f>
        <v/>
      </c>
      <c r="L493" s="1" t="str">
        <f>Spaces!L493</f>
        <v/>
      </c>
      <c r="M493" s="1" t="str">
        <f>Spaces!M493</f>
        <v/>
      </c>
      <c r="N493" s="1" t="str">
        <f>Spaces!N493</f>
        <v/>
      </c>
      <c r="O493" s="1" t="str">
        <f>Spaces!O493</f>
        <v/>
      </c>
      <c r="P493" s="1" t="str">
        <f>Spaces!P493</f>
        <v/>
      </c>
      <c r="Q493" s="1" t="str">
        <f>Spaces!Q493</f>
        <v/>
      </c>
      <c r="R493" s="1" t="str">
        <f>Spaces!R493</f>
        <v/>
      </c>
      <c r="S493" s="1" t="str">
        <f>Spaces!S493</f>
        <v/>
      </c>
      <c r="T493" s="1" t="str">
        <f>Spaces!T493</f>
        <v/>
      </c>
      <c r="U493" s="1" t="str">
        <f>Spaces!U493</f>
        <v/>
      </c>
      <c r="V493" s="1" t="str">
        <f t="shared" si="1"/>
        <v/>
      </c>
      <c r="W493" s="5" t="str">
        <f t="shared" si="2"/>
        <v/>
      </c>
      <c r="X493" s="5" t="str">
        <f t="shared" si="3"/>
        <v/>
      </c>
      <c r="Y493" s="5" t="str">
        <f t="shared" si="4"/>
        <v/>
      </c>
      <c r="Z493" s="5" t="str">
        <f t="shared" si="5"/>
        <v/>
      </c>
    </row>
    <row r="494">
      <c r="A494" s="1" t="str">
        <f>Spaces!A494</f>
        <v/>
      </c>
      <c r="B494" s="1" t="str">
        <f>Spaces!B494</f>
        <v/>
      </c>
      <c r="C494" s="1" t="str">
        <f>Spaces!C494</f>
        <v/>
      </c>
      <c r="D494" s="1" t="str">
        <f>Spaces!D494</f>
        <v/>
      </c>
      <c r="E494" s="1" t="str">
        <f>Spaces!E494</f>
        <v/>
      </c>
      <c r="F494" s="1" t="str">
        <f>Spaces!F494</f>
        <v/>
      </c>
      <c r="G494" s="1" t="str">
        <f>Spaces!G494</f>
        <v/>
      </c>
      <c r="H494" s="1" t="str">
        <f>Spaces!H494</f>
        <v/>
      </c>
      <c r="I494" s="1" t="str">
        <f>Spaces!I494</f>
        <v/>
      </c>
      <c r="J494" s="1" t="str">
        <f>Spaces!J494</f>
        <v/>
      </c>
      <c r="K494" s="1" t="str">
        <f>Spaces!K494</f>
        <v/>
      </c>
      <c r="L494" s="1" t="str">
        <f>Spaces!L494</f>
        <v/>
      </c>
      <c r="M494" s="1" t="str">
        <f>Spaces!M494</f>
        <v/>
      </c>
      <c r="N494" s="1" t="str">
        <f>Spaces!N494</f>
        <v/>
      </c>
      <c r="O494" s="1" t="str">
        <f>Spaces!O494</f>
        <v/>
      </c>
      <c r="P494" s="1" t="str">
        <f>Spaces!P494</f>
        <v/>
      </c>
      <c r="Q494" s="1" t="str">
        <f>Spaces!Q494</f>
        <v/>
      </c>
      <c r="R494" s="1" t="str">
        <f>Spaces!R494</f>
        <v/>
      </c>
      <c r="S494" s="1" t="str">
        <f>Spaces!S494</f>
        <v/>
      </c>
      <c r="T494" s="1" t="str">
        <f>Spaces!T494</f>
        <v/>
      </c>
      <c r="U494" s="1" t="str">
        <f>Spaces!U494</f>
        <v/>
      </c>
      <c r="V494" s="1" t="str">
        <f t="shared" si="1"/>
        <v/>
      </c>
      <c r="W494" s="5" t="str">
        <f t="shared" si="2"/>
        <v/>
      </c>
      <c r="X494" s="5" t="str">
        <f t="shared" si="3"/>
        <v/>
      </c>
      <c r="Y494" s="5" t="str">
        <f t="shared" si="4"/>
        <v/>
      </c>
      <c r="Z494" s="5" t="str">
        <f t="shared" si="5"/>
        <v/>
      </c>
    </row>
    <row r="495">
      <c r="A495" s="1" t="str">
        <f>Spaces!A495</f>
        <v/>
      </c>
      <c r="B495" s="1" t="str">
        <f>Spaces!B495</f>
        <v/>
      </c>
      <c r="C495" s="1" t="str">
        <f>Spaces!C495</f>
        <v/>
      </c>
      <c r="D495" s="1" t="str">
        <f>Spaces!D495</f>
        <v/>
      </c>
      <c r="E495" s="1" t="str">
        <f>Spaces!E495</f>
        <v/>
      </c>
      <c r="F495" s="1" t="str">
        <f>Spaces!F495</f>
        <v/>
      </c>
      <c r="G495" s="1" t="str">
        <f>Spaces!G495</f>
        <v/>
      </c>
      <c r="H495" s="1" t="str">
        <f>Spaces!H495</f>
        <v/>
      </c>
      <c r="I495" s="1" t="str">
        <f>Spaces!I495</f>
        <v/>
      </c>
      <c r="J495" s="1" t="str">
        <f>Spaces!J495</f>
        <v/>
      </c>
      <c r="K495" s="1" t="str">
        <f>Spaces!K495</f>
        <v/>
      </c>
      <c r="L495" s="1" t="str">
        <f>Spaces!L495</f>
        <v/>
      </c>
      <c r="M495" s="1" t="str">
        <f>Spaces!M495</f>
        <v/>
      </c>
      <c r="N495" s="1" t="str">
        <f>Spaces!N495</f>
        <v/>
      </c>
      <c r="O495" s="1" t="str">
        <f>Spaces!O495</f>
        <v/>
      </c>
      <c r="P495" s="1" t="str">
        <f>Spaces!P495</f>
        <v/>
      </c>
      <c r="Q495" s="1" t="str">
        <f>Spaces!Q495</f>
        <v/>
      </c>
      <c r="R495" s="1" t="str">
        <f>Spaces!R495</f>
        <v/>
      </c>
      <c r="S495" s="1" t="str">
        <f>Spaces!S495</f>
        <v/>
      </c>
      <c r="T495" s="1" t="str">
        <f>Spaces!T495</f>
        <v/>
      </c>
      <c r="U495" s="1" t="str">
        <f>Spaces!U495</f>
        <v/>
      </c>
      <c r="V495" s="1" t="str">
        <f t="shared" si="1"/>
        <v/>
      </c>
      <c r="W495" s="5" t="str">
        <f t="shared" si="2"/>
        <v/>
      </c>
      <c r="X495" s="5" t="str">
        <f t="shared" si="3"/>
        <v/>
      </c>
      <c r="Y495" s="5" t="str">
        <f t="shared" si="4"/>
        <v/>
      </c>
      <c r="Z495" s="5" t="str">
        <f t="shared" si="5"/>
        <v/>
      </c>
    </row>
    <row r="496">
      <c r="A496" s="1" t="str">
        <f>Spaces!A496</f>
        <v/>
      </c>
      <c r="B496" s="1" t="str">
        <f>Spaces!B496</f>
        <v/>
      </c>
      <c r="C496" s="1" t="str">
        <f>Spaces!C496</f>
        <v/>
      </c>
      <c r="D496" s="1" t="str">
        <f>Spaces!D496</f>
        <v/>
      </c>
      <c r="E496" s="1" t="str">
        <f>Spaces!E496</f>
        <v/>
      </c>
      <c r="F496" s="1" t="str">
        <f>Spaces!F496</f>
        <v/>
      </c>
      <c r="G496" s="1" t="str">
        <f>Spaces!G496</f>
        <v/>
      </c>
      <c r="H496" s="1" t="str">
        <f>Spaces!H496</f>
        <v/>
      </c>
      <c r="I496" s="1" t="str">
        <f>Spaces!I496</f>
        <v/>
      </c>
      <c r="J496" s="1" t="str">
        <f>Spaces!J496</f>
        <v/>
      </c>
      <c r="K496" s="1" t="str">
        <f>Spaces!K496</f>
        <v/>
      </c>
      <c r="L496" s="1" t="str">
        <f>Spaces!L496</f>
        <v/>
      </c>
      <c r="M496" s="1" t="str">
        <f>Spaces!M496</f>
        <v/>
      </c>
      <c r="N496" s="1" t="str">
        <f>Spaces!N496</f>
        <v/>
      </c>
      <c r="O496" s="1" t="str">
        <f>Spaces!O496</f>
        <v/>
      </c>
      <c r="P496" s="1" t="str">
        <f>Spaces!P496</f>
        <v/>
      </c>
      <c r="Q496" s="1" t="str">
        <f>Spaces!Q496</f>
        <v/>
      </c>
      <c r="R496" s="1" t="str">
        <f>Spaces!R496</f>
        <v/>
      </c>
      <c r="S496" s="1" t="str">
        <f>Spaces!S496</f>
        <v/>
      </c>
      <c r="T496" s="1" t="str">
        <f>Spaces!T496</f>
        <v/>
      </c>
      <c r="U496" s="1" t="str">
        <f>Spaces!U496</f>
        <v/>
      </c>
      <c r="V496" s="1" t="str">
        <f t="shared" si="1"/>
        <v/>
      </c>
      <c r="W496" s="5" t="str">
        <f t="shared" si="2"/>
        <v/>
      </c>
      <c r="X496" s="5" t="str">
        <f t="shared" si="3"/>
        <v/>
      </c>
      <c r="Y496" s="5" t="str">
        <f t="shared" si="4"/>
        <v/>
      </c>
      <c r="Z496" s="5" t="str">
        <f t="shared" si="5"/>
        <v/>
      </c>
    </row>
    <row r="497">
      <c r="A497" s="1" t="str">
        <f>Spaces!A497</f>
        <v/>
      </c>
      <c r="B497" s="1" t="str">
        <f>Spaces!B497</f>
        <v/>
      </c>
      <c r="C497" s="1" t="str">
        <f>Spaces!C497</f>
        <v/>
      </c>
      <c r="D497" s="1" t="str">
        <f>Spaces!D497</f>
        <v/>
      </c>
      <c r="E497" s="1" t="str">
        <f>Spaces!E497</f>
        <v/>
      </c>
      <c r="F497" s="1" t="str">
        <f>Spaces!F497</f>
        <v/>
      </c>
      <c r="G497" s="1" t="str">
        <f>Spaces!G497</f>
        <v/>
      </c>
      <c r="H497" s="1" t="str">
        <f>Spaces!H497</f>
        <v/>
      </c>
      <c r="I497" s="1" t="str">
        <f>Spaces!I497</f>
        <v/>
      </c>
      <c r="J497" s="1" t="str">
        <f>Spaces!J497</f>
        <v/>
      </c>
      <c r="K497" s="1" t="str">
        <f>Spaces!K497</f>
        <v/>
      </c>
      <c r="L497" s="1" t="str">
        <f>Spaces!L497</f>
        <v/>
      </c>
      <c r="M497" s="1" t="str">
        <f>Spaces!M497</f>
        <v/>
      </c>
      <c r="N497" s="1" t="str">
        <f>Spaces!N497</f>
        <v/>
      </c>
      <c r="O497" s="1" t="str">
        <f>Spaces!O497</f>
        <v/>
      </c>
      <c r="P497" s="1" t="str">
        <f>Spaces!P497</f>
        <v/>
      </c>
      <c r="Q497" s="1" t="str">
        <f>Spaces!Q497</f>
        <v/>
      </c>
      <c r="R497" s="1" t="str">
        <f>Spaces!R497</f>
        <v/>
      </c>
      <c r="S497" s="1" t="str">
        <f>Spaces!S497</f>
        <v/>
      </c>
      <c r="T497" s="1" t="str">
        <f>Spaces!T497</f>
        <v/>
      </c>
      <c r="U497" s="1" t="str">
        <f>Spaces!U497</f>
        <v/>
      </c>
      <c r="V497" s="1" t="str">
        <f t="shared" si="1"/>
        <v/>
      </c>
      <c r="W497" s="5" t="str">
        <f t="shared" si="2"/>
        <v/>
      </c>
      <c r="X497" s="5" t="str">
        <f t="shared" si="3"/>
        <v/>
      </c>
      <c r="Y497" s="5" t="str">
        <f t="shared" si="4"/>
        <v/>
      </c>
      <c r="Z497" s="5" t="str">
        <f t="shared" si="5"/>
        <v/>
      </c>
    </row>
    <row r="498">
      <c r="A498" s="1" t="str">
        <f>Spaces!A498</f>
        <v/>
      </c>
      <c r="B498" s="1" t="str">
        <f>Spaces!B498</f>
        <v/>
      </c>
      <c r="C498" s="1" t="str">
        <f>Spaces!C498</f>
        <v/>
      </c>
      <c r="D498" s="1" t="str">
        <f>Spaces!D498</f>
        <v/>
      </c>
      <c r="E498" s="1" t="str">
        <f>Spaces!E498</f>
        <v/>
      </c>
      <c r="F498" s="1" t="str">
        <f>Spaces!F498</f>
        <v/>
      </c>
      <c r="G498" s="1" t="str">
        <f>Spaces!G498</f>
        <v/>
      </c>
      <c r="H498" s="1" t="str">
        <f>Spaces!H498</f>
        <v/>
      </c>
      <c r="I498" s="1" t="str">
        <f>Spaces!I498</f>
        <v/>
      </c>
      <c r="J498" s="1" t="str">
        <f>Spaces!J498</f>
        <v/>
      </c>
      <c r="K498" s="1" t="str">
        <f>Spaces!K498</f>
        <v/>
      </c>
      <c r="L498" s="1" t="str">
        <f>Spaces!L498</f>
        <v/>
      </c>
      <c r="M498" s="1" t="str">
        <f>Spaces!M498</f>
        <v/>
      </c>
      <c r="N498" s="1" t="str">
        <f>Spaces!N498</f>
        <v/>
      </c>
      <c r="O498" s="1" t="str">
        <f>Spaces!O498</f>
        <v/>
      </c>
      <c r="P498" s="1" t="str">
        <f>Spaces!P498</f>
        <v/>
      </c>
      <c r="Q498" s="1" t="str">
        <f>Spaces!Q498</f>
        <v/>
      </c>
      <c r="R498" s="1" t="str">
        <f>Spaces!R498</f>
        <v/>
      </c>
      <c r="S498" s="1" t="str">
        <f>Spaces!S498</f>
        <v/>
      </c>
      <c r="T498" s="1" t="str">
        <f>Spaces!T498</f>
        <v/>
      </c>
      <c r="U498" s="1" t="str">
        <f>Spaces!U498</f>
        <v/>
      </c>
      <c r="V498" s="1" t="str">
        <f t="shared" si="1"/>
        <v/>
      </c>
      <c r="W498" s="5" t="str">
        <f t="shared" si="2"/>
        <v/>
      </c>
      <c r="X498" s="5" t="str">
        <f t="shared" si="3"/>
        <v/>
      </c>
      <c r="Y498" s="5" t="str">
        <f t="shared" si="4"/>
        <v/>
      </c>
      <c r="Z498" s="5" t="str">
        <f t="shared" si="5"/>
        <v/>
      </c>
    </row>
    <row r="499">
      <c r="A499" s="1" t="str">
        <f>Spaces!A499</f>
        <v/>
      </c>
      <c r="B499" s="1" t="str">
        <f>Spaces!B499</f>
        <v/>
      </c>
      <c r="C499" s="1" t="str">
        <f>Spaces!C499</f>
        <v/>
      </c>
      <c r="D499" s="1" t="str">
        <f>Spaces!D499</f>
        <v/>
      </c>
      <c r="E499" s="1" t="str">
        <f>Spaces!E499</f>
        <v/>
      </c>
      <c r="F499" s="1" t="str">
        <f>Spaces!F499</f>
        <v/>
      </c>
      <c r="G499" s="1" t="str">
        <f>Spaces!G499</f>
        <v/>
      </c>
      <c r="H499" s="1" t="str">
        <f>Spaces!H499</f>
        <v/>
      </c>
      <c r="I499" s="1" t="str">
        <f>Spaces!I499</f>
        <v/>
      </c>
      <c r="J499" s="1" t="str">
        <f>Spaces!J499</f>
        <v/>
      </c>
      <c r="K499" s="1" t="str">
        <f>Spaces!K499</f>
        <v/>
      </c>
      <c r="L499" s="1" t="str">
        <f>Spaces!L499</f>
        <v/>
      </c>
      <c r="M499" s="1" t="str">
        <f>Spaces!M499</f>
        <v/>
      </c>
      <c r="N499" s="1" t="str">
        <f>Spaces!N499</f>
        <v/>
      </c>
      <c r="O499" s="1" t="str">
        <f>Spaces!O499</f>
        <v/>
      </c>
      <c r="P499" s="1" t="str">
        <f>Spaces!P499</f>
        <v/>
      </c>
      <c r="Q499" s="1" t="str">
        <f>Spaces!Q499</f>
        <v/>
      </c>
      <c r="R499" s="1" t="str">
        <f>Spaces!R499</f>
        <v/>
      </c>
      <c r="S499" s="1" t="str">
        <f>Spaces!S499</f>
        <v/>
      </c>
      <c r="T499" s="1" t="str">
        <f>Spaces!T499</f>
        <v/>
      </c>
      <c r="U499" s="1" t="str">
        <f>Spaces!U499</f>
        <v/>
      </c>
      <c r="V499" s="1" t="str">
        <f t="shared" si="1"/>
        <v/>
      </c>
      <c r="W499" s="5" t="str">
        <f t="shared" si="2"/>
        <v/>
      </c>
      <c r="X499" s="5" t="str">
        <f t="shared" si="3"/>
        <v/>
      </c>
      <c r="Y499" s="5" t="str">
        <f t="shared" si="4"/>
        <v/>
      </c>
      <c r="Z499" s="5" t="str">
        <f t="shared" si="5"/>
        <v/>
      </c>
    </row>
    <row r="500">
      <c r="A500" s="1" t="str">
        <f>Spaces!A500</f>
        <v/>
      </c>
      <c r="B500" s="1" t="str">
        <f>Spaces!B500</f>
        <v/>
      </c>
      <c r="C500" s="1" t="str">
        <f>Spaces!C500</f>
        <v/>
      </c>
      <c r="D500" s="1" t="str">
        <f>Spaces!D500</f>
        <v/>
      </c>
      <c r="E500" s="1" t="str">
        <f>Spaces!E500</f>
        <v/>
      </c>
      <c r="F500" s="1" t="str">
        <f>Spaces!F500</f>
        <v/>
      </c>
      <c r="G500" s="1" t="str">
        <f>Spaces!G500</f>
        <v/>
      </c>
      <c r="H500" s="1" t="str">
        <f>Spaces!H500</f>
        <v/>
      </c>
      <c r="I500" s="1" t="str">
        <f>Spaces!I500</f>
        <v/>
      </c>
      <c r="J500" s="1" t="str">
        <f>Spaces!J500</f>
        <v/>
      </c>
      <c r="K500" s="1" t="str">
        <f>Spaces!K500</f>
        <v/>
      </c>
      <c r="L500" s="1" t="str">
        <f>Spaces!L500</f>
        <v/>
      </c>
      <c r="M500" s="1" t="str">
        <f>Spaces!M500</f>
        <v/>
      </c>
      <c r="N500" s="1" t="str">
        <f>Spaces!N500</f>
        <v/>
      </c>
      <c r="O500" s="1" t="str">
        <f>Spaces!O500</f>
        <v/>
      </c>
      <c r="P500" s="1" t="str">
        <f>Spaces!P500</f>
        <v/>
      </c>
      <c r="Q500" s="1" t="str">
        <f>Spaces!Q500</f>
        <v/>
      </c>
      <c r="R500" s="1" t="str">
        <f>Spaces!R500</f>
        <v/>
      </c>
      <c r="S500" s="1" t="str">
        <f>Spaces!S500</f>
        <v/>
      </c>
      <c r="T500" s="1" t="str">
        <f>Spaces!T500</f>
        <v/>
      </c>
      <c r="U500" s="1" t="str">
        <f>Spaces!U500</f>
        <v/>
      </c>
      <c r="V500" s="1" t="str">
        <f t="shared" si="1"/>
        <v/>
      </c>
      <c r="W500" s="5" t="str">
        <f t="shared" si="2"/>
        <v/>
      </c>
      <c r="X500" s="5" t="str">
        <f t="shared" si="3"/>
        <v/>
      </c>
      <c r="Y500" s="5" t="str">
        <f t="shared" si="4"/>
        <v/>
      </c>
      <c r="Z500" s="5" t="str">
        <f t="shared" si="5"/>
        <v/>
      </c>
    </row>
    <row r="501">
      <c r="A501" s="1" t="str">
        <f>Spaces!A501</f>
        <v/>
      </c>
      <c r="B501" s="1" t="str">
        <f>Spaces!B501</f>
        <v/>
      </c>
      <c r="C501" s="1" t="str">
        <f>Spaces!C501</f>
        <v/>
      </c>
      <c r="D501" s="1" t="str">
        <f>Spaces!D501</f>
        <v/>
      </c>
      <c r="E501" s="1" t="str">
        <f>Spaces!E501</f>
        <v/>
      </c>
      <c r="F501" s="1" t="str">
        <f>Spaces!F501</f>
        <v/>
      </c>
      <c r="G501" s="1" t="str">
        <f>Spaces!G501</f>
        <v/>
      </c>
      <c r="H501" s="1" t="str">
        <f>Spaces!H501</f>
        <v/>
      </c>
      <c r="I501" s="1" t="str">
        <f>Spaces!I501</f>
        <v/>
      </c>
      <c r="J501" s="1" t="str">
        <f>Spaces!J501</f>
        <v/>
      </c>
      <c r="K501" s="1" t="str">
        <f>Spaces!K501</f>
        <v/>
      </c>
      <c r="L501" s="1" t="str">
        <f>Spaces!L501</f>
        <v/>
      </c>
      <c r="M501" s="1" t="str">
        <f>Spaces!M501</f>
        <v/>
      </c>
      <c r="N501" s="1" t="str">
        <f>Spaces!N501</f>
        <v/>
      </c>
      <c r="O501" s="1" t="str">
        <f>Spaces!O501</f>
        <v/>
      </c>
      <c r="P501" s="1" t="str">
        <f>Spaces!P501</f>
        <v/>
      </c>
      <c r="Q501" s="1" t="str">
        <f>Spaces!Q501</f>
        <v/>
      </c>
      <c r="R501" s="1" t="str">
        <f>Spaces!R501</f>
        <v/>
      </c>
      <c r="S501" s="1" t="str">
        <f>Spaces!S501</f>
        <v/>
      </c>
      <c r="T501" s="1" t="str">
        <f>Spaces!T501</f>
        <v/>
      </c>
      <c r="U501" s="1" t="str">
        <f>Spaces!U501</f>
        <v/>
      </c>
      <c r="V501" s="1" t="str">
        <f t="shared" si="1"/>
        <v/>
      </c>
      <c r="W501" s="5" t="str">
        <f t="shared" si="2"/>
        <v/>
      </c>
      <c r="X501" s="5" t="str">
        <f t="shared" si="3"/>
        <v/>
      </c>
      <c r="Y501" s="5" t="str">
        <f t="shared" si="4"/>
        <v/>
      </c>
      <c r="Z501" s="5" t="str">
        <f t="shared" si="5"/>
        <v/>
      </c>
    </row>
    <row r="502">
      <c r="A502" s="1" t="str">
        <f>Spaces!A502</f>
        <v/>
      </c>
      <c r="B502" s="1" t="str">
        <f>Spaces!B502</f>
        <v/>
      </c>
      <c r="C502" s="1" t="str">
        <f>Spaces!C502</f>
        <v/>
      </c>
      <c r="D502" s="1" t="str">
        <f>Spaces!D502</f>
        <v/>
      </c>
      <c r="E502" s="1" t="str">
        <f>Spaces!E502</f>
        <v/>
      </c>
      <c r="F502" s="1" t="str">
        <f>Spaces!F502</f>
        <v/>
      </c>
      <c r="G502" s="1" t="str">
        <f>Spaces!G502</f>
        <v/>
      </c>
      <c r="H502" s="1" t="str">
        <f>Spaces!H502</f>
        <v/>
      </c>
      <c r="I502" s="1" t="str">
        <f>Spaces!I502</f>
        <v/>
      </c>
      <c r="J502" s="1" t="str">
        <f>Spaces!J502</f>
        <v/>
      </c>
      <c r="K502" s="1" t="str">
        <f>Spaces!K502</f>
        <v/>
      </c>
      <c r="L502" s="1" t="str">
        <f>Spaces!L502</f>
        <v/>
      </c>
      <c r="M502" s="1" t="str">
        <f>Spaces!M502</f>
        <v/>
      </c>
      <c r="N502" s="1" t="str">
        <f>Spaces!N502</f>
        <v/>
      </c>
      <c r="O502" s="1" t="str">
        <f>Spaces!O502</f>
        <v/>
      </c>
      <c r="P502" s="1" t="str">
        <f>Spaces!P502</f>
        <v/>
      </c>
      <c r="Q502" s="1" t="str">
        <f>Spaces!Q502</f>
        <v/>
      </c>
      <c r="R502" s="1" t="str">
        <f>Spaces!R502</f>
        <v/>
      </c>
      <c r="S502" s="1" t="str">
        <f>Spaces!S502</f>
        <v/>
      </c>
      <c r="T502" s="1" t="str">
        <f>Spaces!T502</f>
        <v/>
      </c>
      <c r="U502" s="1" t="str">
        <f>Spaces!U502</f>
        <v/>
      </c>
      <c r="V502" s="1" t="str">
        <f t="shared" si="1"/>
        <v/>
      </c>
      <c r="W502" s="5" t="str">
        <f t="shared" si="2"/>
        <v/>
      </c>
      <c r="X502" s="5" t="str">
        <f t="shared" si="3"/>
        <v/>
      </c>
      <c r="Y502" s="5" t="str">
        <f t="shared" si="4"/>
        <v/>
      </c>
      <c r="Z502" s="5" t="str">
        <f t="shared" si="5"/>
        <v/>
      </c>
    </row>
    <row r="503">
      <c r="A503" s="1" t="str">
        <f>Spaces!A503</f>
        <v/>
      </c>
      <c r="B503" s="1" t="str">
        <f>Spaces!B503</f>
        <v/>
      </c>
      <c r="C503" s="1" t="str">
        <f>Spaces!C503</f>
        <v/>
      </c>
      <c r="D503" s="1" t="str">
        <f>Spaces!D503</f>
        <v/>
      </c>
      <c r="E503" s="1" t="str">
        <f>Spaces!E503</f>
        <v/>
      </c>
      <c r="F503" s="1" t="str">
        <f>Spaces!F503</f>
        <v/>
      </c>
      <c r="G503" s="1" t="str">
        <f>Spaces!G503</f>
        <v/>
      </c>
      <c r="H503" s="1" t="str">
        <f>Spaces!H503</f>
        <v/>
      </c>
      <c r="I503" s="1" t="str">
        <f>Spaces!I503</f>
        <v/>
      </c>
      <c r="J503" s="1" t="str">
        <f>Spaces!J503</f>
        <v/>
      </c>
      <c r="K503" s="1" t="str">
        <f>Spaces!K503</f>
        <v/>
      </c>
      <c r="L503" s="1" t="str">
        <f>Spaces!L503</f>
        <v/>
      </c>
      <c r="M503" s="1" t="str">
        <f>Spaces!M503</f>
        <v/>
      </c>
      <c r="N503" s="1" t="str">
        <f>Spaces!N503</f>
        <v/>
      </c>
      <c r="O503" s="1" t="str">
        <f>Spaces!O503</f>
        <v/>
      </c>
      <c r="P503" s="1" t="str">
        <f>Spaces!P503</f>
        <v/>
      </c>
      <c r="Q503" s="1" t="str">
        <f>Spaces!Q503</f>
        <v/>
      </c>
      <c r="R503" s="1" t="str">
        <f>Spaces!R503</f>
        <v/>
      </c>
      <c r="S503" s="1" t="str">
        <f>Spaces!S503</f>
        <v/>
      </c>
      <c r="T503" s="1" t="str">
        <f>Spaces!T503</f>
        <v/>
      </c>
      <c r="U503" s="1" t="str">
        <f>Spaces!U503</f>
        <v/>
      </c>
      <c r="V503" s="1" t="str">
        <f t="shared" si="1"/>
        <v/>
      </c>
      <c r="W503" s="5" t="str">
        <f t="shared" si="2"/>
        <v/>
      </c>
      <c r="X503" s="5" t="str">
        <f t="shared" si="3"/>
        <v/>
      </c>
      <c r="Y503" s="5" t="str">
        <f t="shared" si="4"/>
        <v/>
      </c>
      <c r="Z503" s="5" t="str">
        <f t="shared" si="5"/>
        <v/>
      </c>
    </row>
    <row r="504">
      <c r="A504" s="1" t="str">
        <f>Spaces!A504</f>
        <v/>
      </c>
      <c r="B504" s="1" t="str">
        <f>Spaces!B504</f>
        <v/>
      </c>
      <c r="C504" s="1" t="str">
        <f>Spaces!C504</f>
        <v/>
      </c>
      <c r="D504" s="1" t="str">
        <f>Spaces!D504</f>
        <v/>
      </c>
      <c r="E504" s="1" t="str">
        <f>Spaces!E504</f>
        <v/>
      </c>
      <c r="F504" s="1" t="str">
        <f>Spaces!F504</f>
        <v/>
      </c>
      <c r="G504" s="1" t="str">
        <f>Spaces!G504</f>
        <v/>
      </c>
      <c r="H504" s="1" t="str">
        <f>Spaces!H504</f>
        <v/>
      </c>
      <c r="I504" s="1" t="str">
        <f>Spaces!I504</f>
        <v/>
      </c>
      <c r="J504" s="1" t="str">
        <f>Spaces!J504</f>
        <v/>
      </c>
      <c r="K504" s="1" t="str">
        <f>Spaces!K504</f>
        <v/>
      </c>
      <c r="L504" s="1" t="str">
        <f>Spaces!L504</f>
        <v/>
      </c>
      <c r="M504" s="1" t="str">
        <f>Spaces!M504</f>
        <v/>
      </c>
      <c r="N504" s="1" t="str">
        <f>Spaces!N504</f>
        <v/>
      </c>
      <c r="O504" s="1" t="str">
        <f>Spaces!O504</f>
        <v/>
      </c>
      <c r="P504" s="1" t="str">
        <f>Spaces!P504</f>
        <v/>
      </c>
      <c r="Q504" s="1" t="str">
        <f>Spaces!Q504</f>
        <v/>
      </c>
      <c r="R504" s="1" t="str">
        <f>Spaces!R504</f>
        <v/>
      </c>
      <c r="S504" s="1" t="str">
        <f>Spaces!S504</f>
        <v/>
      </c>
      <c r="T504" s="1" t="str">
        <f>Spaces!T504</f>
        <v/>
      </c>
      <c r="U504" s="1" t="str">
        <f>Spaces!U504</f>
        <v/>
      </c>
      <c r="V504" s="1" t="str">
        <f t="shared" si="1"/>
        <v/>
      </c>
      <c r="W504" s="5" t="str">
        <f t="shared" si="2"/>
        <v/>
      </c>
      <c r="X504" s="5" t="str">
        <f t="shared" si="3"/>
        <v/>
      </c>
      <c r="Y504" s="5" t="str">
        <f t="shared" si="4"/>
        <v/>
      </c>
      <c r="Z504" s="5" t="str">
        <f t="shared" si="5"/>
        <v/>
      </c>
    </row>
    <row r="505">
      <c r="A505" s="1" t="str">
        <f>Spaces!A505</f>
        <v/>
      </c>
      <c r="B505" s="1" t="str">
        <f>Spaces!B505</f>
        <v/>
      </c>
      <c r="C505" s="1" t="str">
        <f>Spaces!C505</f>
        <v/>
      </c>
      <c r="D505" s="1" t="str">
        <f>Spaces!D505</f>
        <v/>
      </c>
      <c r="E505" s="1" t="str">
        <f>Spaces!E505</f>
        <v/>
      </c>
      <c r="F505" s="1" t="str">
        <f>Spaces!F505</f>
        <v/>
      </c>
      <c r="G505" s="1" t="str">
        <f>Spaces!G505</f>
        <v/>
      </c>
      <c r="H505" s="1" t="str">
        <f>Spaces!H505</f>
        <v/>
      </c>
      <c r="I505" s="1" t="str">
        <f>Spaces!I505</f>
        <v/>
      </c>
      <c r="J505" s="1" t="str">
        <f>Spaces!J505</f>
        <v/>
      </c>
      <c r="K505" s="1" t="str">
        <f>Spaces!K505</f>
        <v/>
      </c>
      <c r="L505" s="1" t="str">
        <f>Spaces!L505</f>
        <v/>
      </c>
      <c r="M505" s="1" t="str">
        <f>Spaces!M505</f>
        <v/>
      </c>
      <c r="N505" s="1" t="str">
        <f>Spaces!N505</f>
        <v/>
      </c>
      <c r="O505" s="1" t="str">
        <f>Spaces!O505</f>
        <v/>
      </c>
      <c r="P505" s="1" t="str">
        <f>Spaces!P505</f>
        <v/>
      </c>
      <c r="Q505" s="1" t="str">
        <f>Spaces!Q505</f>
        <v/>
      </c>
      <c r="R505" s="1" t="str">
        <f>Spaces!R505</f>
        <v/>
      </c>
      <c r="S505" s="1" t="str">
        <f>Spaces!S505</f>
        <v/>
      </c>
      <c r="T505" s="1" t="str">
        <f>Spaces!T505</f>
        <v/>
      </c>
      <c r="U505" s="1" t="str">
        <f>Spaces!U505</f>
        <v/>
      </c>
      <c r="V505" s="1" t="str">
        <f t="shared" si="1"/>
        <v/>
      </c>
      <c r="W505" s="5" t="str">
        <f t="shared" si="2"/>
        <v/>
      </c>
      <c r="X505" s="5" t="str">
        <f t="shared" si="3"/>
        <v/>
      </c>
      <c r="Y505" s="5" t="str">
        <f t="shared" si="4"/>
        <v/>
      </c>
      <c r="Z505" s="5" t="str">
        <f t="shared" si="5"/>
        <v/>
      </c>
    </row>
    <row r="506">
      <c r="A506" s="1" t="str">
        <f>Spaces!A506</f>
        <v/>
      </c>
      <c r="B506" s="1" t="str">
        <f>Spaces!B506</f>
        <v/>
      </c>
      <c r="C506" s="1" t="str">
        <f>Spaces!C506</f>
        <v/>
      </c>
      <c r="D506" s="1" t="str">
        <f>Spaces!D506</f>
        <v/>
      </c>
      <c r="E506" s="1" t="str">
        <f>Spaces!E506</f>
        <v/>
      </c>
      <c r="F506" s="1" t="str">
        <f>Spaces!F506</f>
        <v/>
      </c>
      <c r="G506" s="1" t="str">
        <f>Spaces!G506</f>
        <v/>
      </c>
      <c r="H506" s="1" t="str">
        <f>Spaces!H506</f>
        <v/>
      </c>
      <c r="I506" s="1" t="str">
        <f>Spaces!I506</f>
        <v/>
      </c>
      <c r="J506" s="1" t="str">
        <f>Spaces!J506</f>
        <v/>
      </c>
      <c r="K506" s="1" t="str">
        <f>Spaces!K506</f>
        <v/>
      </c>
      <c r="L506" s="1" t="str">
        <f>Spaces!L506</f>
        <v/>
      </c>
      <c r="M506" s="1" t="str">
        <f>Spaces!M506</f>
        <v/>
      </c>
      <c r="N506" s="1" t="str">
        <f>Spaces!N506</f>
        <v/>
      </c>
      <c r="O506" s="1" t="str">
        <f>Spaces!O506</f>
        <v/>
      </c>
      <c r="P506" s="1" t="str">
        <f>Spaces!P506</f>
        <v/>
      </c>
      <c r="Q506" s="1" t="str">
        <f>Spaces!Q506</f>
        <v/>
      </c>
      <c r="R506" s="1" t="str">
        <f>Spaces!R506</f>
        <v/>
      </c>
      <c r="S506" s="1" t="str">
        <f>Spaces!S506</f>
        <v/>
      </c>
      <c r="T506" s="1" t="str">
        <f>Spaces!T506</f>
        <v/>
      </c>
      <c r="U506" s="1" t="str">
        <f>Spaces!U506</f>
        <v/>
      </c>
      <c r="V506" s="1" t="str">
        <f t="shared" si="1"/>
        <v/>
      </c>
      <c r="W506" s="5" t="str">
        <f t="shared" si="2"/>
        <v/>
      </c>
      <c r="X506" s="5" t="str">
        <f t="shared" si="3"/>
        <v/>
      </c>
      <c r="Y506" s="5" t="str">
        <f t="shared" si="4"/>
        <v/>
      </c>
      <c r="Z506" s="5" t="str">
        <f t="shared" si="5"/>
        <v/>
      </c>
    </row>
    <row r="507">
      <c r="A507" s="1" t="str">
        <f>Spaces!A507</f>
        <v/>
      </c>
      <c r="B507" s="1" t="str">
        <f>Spaces!B507</f>
        <v/>
      </c>
      <c r="C507" s="1" t="str">
        <f>Spaces!C507</f>
        <v/>
      </c>
      <c r="D507" s="1" t="str">
        <f>Spaces!D507</f>
        <v/>
      </c>
      <c r="E507" s="1" t="str">
        <f>Spaces!E507</f>
        <v/>
      </c>
      <c r="F507" s="1" t="str">
        <f>Spaces!F507</f>
        <v/>
      </c>
      <c r="G507" s="1" t="str">
        <f>Spaces!G507</f>
        <v/>
      </c>
      <c r="H507" s="1" t="str">
        <f>Spaces!H507</f>
        <v/>
      </c>
      <c r="I507" s="1" t="str">
        <f>Spaces!I507</f>
        <v/>
      </c>
      <c r="J507" s="1" t="str">
        <f>Spaces!J507</f>
        <v/>
      </c>
      <c r="K507" s="1" t="str">
        <f>Spaces!K507</f>
        <v/>
      </c>
      <c r="L507" s="1" t="str">
        <f>Spaces!L507</f>
        <v/>
      </c>
      <c r="M507" s="1" t="str">
        <f>Spaces!M507</f>
        <v/>
      </c>
      <c r="N507" s="1" t="str">
        <f>Spaces!N507</f>
        <v/>
      </c>
      <c r="O507" s="1" t="str">
        <f>Spaces!O507</f>
        <v/>
      </c>
      <c r="P507" s="1" t="str">
        <f>Spaces!P507</f>
        <v/>
      </c>
      <c r="Q507" s="1" t="str">
        <f>Spaces!Q507</f>
        <v/>
      </c>
      <c r="R507" s="1" t="str">
        <f>Spaces!R507</f>
        <v/>
      </c>
      <c r="S507" s="1" t="str">
        <f>Spaces!S507</f>
        <v/>
      </c>
      <c r="T507" s="1" t="str">
        <f>Spaces!T507</f>
        <v/>
      </c>
      <c r="U507" s="1" t="str">
        <f>Spaces!U507</f>
        <v/>
      </c>
      <c r="V507" s="1" t="str">
        <f t="shared" si="1"/>
        <v/>
      </c>
      <c r="W507" s="5" t="str">
        <f t="shared" si="2"/>
        <v/>
      </c>
      <c r="X507" s="5" t="str">
        <f t="shared" si="3"/>
        <v/>
      </c>
      <c r="Y507" s="5" t="str">
        <f t="shared" si="4"/>
        <v/>
      </c>
      <c r="Z507" s="5" t="str">
        <f t="shared" si="5"/>
        <v/>
      </c>
    </row>
    <row r="508">
      <c r="A508" s="1" t="str">
        <f>Spaces!A508</f>
        <v/>
      </c>
      <c r="B508" s="1" t="str">
        <f>Spaces!B508</f>
        <v/>
      </c>
      <c r="C508" s="1" t="str">
        <f>Spaces!C508</f>
        <v/>
      </c>
      <c r="D508" s="1" t="str">
        <f>Spaces!D508</f>
        <v/>
      </c>
      <c r="E508" s="1" t="str">
        <f>Spaces!E508</f>
        <v/>
      </c>
      <c r="F508" s="1" t="str">
        <f>Spaces!F508</f>
        <v/>
      </c>
      <c r="G508" s="1" t="str">
        <f>Spaces!G508</f>
        <v/>
      </c>
      <c r="H508" s="1" t="str">
        <f>Spaces!H508</f>
        <v/>
      </c>
      <c r="I508" s="1" t="str">
        <f>Spaces!I508</f>
        <v/>
      </c>
      <c r="J508" s="1" t="str">
        <f>Spaces!J508</f>
        <v/>
      </c>
      <c r="K508" s="1" t="str">
        <f>Spaces!K508</f>
        <v/>
      </c>
      <c r="L508" s="1" t="str">
        <f>Spaces!L508</f>
        <v/>
      </c>
      <c r="M508" s="1" t="str">
        <f>Spaces!M508</f>
        <v/>
      </c>
      <c r="N508" s="1" t="str">
        <f>Spaces!N508</f>
        <v/>
      </c>
      <c r="O508" s="1" t="str">
        <f>Spaces!O508</f>
        <v/>
      </c>
      <c r="P508" s="1" t="str">
        <f>Spaces!P508</f>
        <v/>
      </c>
      <c r="Q508" s="1" t="str">
        <f>Spaces!Q508</f>
        <v/>
      </c>
      <c r="R508" s="1" t="str">
        <f>Spaces!R508</f>
        <v/>
      </c>
      <c r="S508" s="1" t="str">
        <f>Spaces!S508</f>
        <v/>
      </c>
      <c r="T508" s="1" t="str">
        <f>Spaces!T508</f>
        <v/>
      </c>
      <c r="U508" s="1" t="str">
        <f>Spaces!U508</f>
        <v/>
      </c>
      <c r="V508" s="1" t="str">
        <f t="shared" si="1"/>
        <v/>
      </c>
      <c r="W508" s="5" t="str">
        <f t="shared" si="2"/>
        <v/>
      </c>
      <c r="X508" s="5" t="str">
        <f t="shared" si="3"/>
        <v/>
      </c>
      <c r="Y508" s="5" t="str">
        <f t="shared" si="4"/>
        <v/>
      </c>
      <c r="Z508" s="5" t="str">
        <f t="shared" si="5"/>
        <v/>
      </c>
    </row>
    <row r="509">
      <c r="A509" s="1" t="str">
        <f>Spaces!A509</f>
        <v/>
      </c>
      <c r="B509" s="1" t="str">
        <f>Spaces!B509</f>
        <v/>
      </c>
      <c r="C509" s="1" t="str">
        <f>Spaces!C509</f>
        <v/>
      </c>
      <c r="D509" s="1" t="str">
        <f>Spaces!D509</f>
        <v/>
      </c>
      <c r="E509" s="1" t="str">
        <f>Spaces!E509</f>
        <v/>
      </c>
      <c r="F509" s="1" t="str">
        <f>Spaces!F509</f>
        <v/>
      </c>
      <c r="G509" s="1" t="str">
        <f>Spaces!G509</f>
        <v/>
      </c>
      <c r="H509" s="1" t="str">
        <f>Spaces!H509</f>
        <v/>
      </c>
      <c r="I509" s="1" t="str">
        <f>Spaces!I509</f>
        <v/>
      </c>
      <c r="J509" s="1" t="str">
        <f>Spaces!J509</f>
        <v/>
      </c>
      <c r="K509" s="1" t="str">
        <f>Spaces!K509</f>
        <v/>
      </c>
      <c r="L509" s="1" t="str">
        <f>Spaces!L509</f>
        <v/>
      </c>
      <c r="M509" s="1" t="str">
        <f>Spaces!M509</f>
        <v/>
      </c>
      <c r="N509" s="1" t="str">
        <f>Spaces!N509</f>
        <v/>
      </c>
      <c r="O509" s="1" t="str">
        <f>Spaces!O509</f>
        <v/>
      </c>
      <c r="P509" s="1" t="str">
        <f>Spaces!P509</f>
        <v/>
      </c>
      <c r="Q509" s="1" t="str">
        <f>Spaces!Q509</f>
        <v/>
      </c>
      <c r="R509" s="1" t="str">
        <f>Spaces!R509</f>
        <v/>
      </c>
      <c r="S509" s="1" t="str">
        <f>Spaces!S509</f>
        <v/>
      </c>
      <c r="T509" s="1" t="str">
        <f>Spaces!T509</f>
        <v/>
      </c>
      <c r="U509" s="1" t="str">
        <f>Spaces!U509</f>
        <v/>
      </c>
      <c r="V509" s="1" t="str">
        <f t="shared" si="1"/>
        <v/>
      </c>
      <c r="W509" s="5" t="str">
        <f t="shared" si="2"/>
        <v/>
      </c>
      <c r="X509" s="5" t="str">
        <f t="shared" si="3"/>
        <v/>
      </c>
      <c r="Y509" s="5" t="str">
        <f t="shared" si="4"/>
        <v/>
      </c>
      <c r="Z509" s="5" t="str">
        <f t="shared" si="5"/>
        <v/>
      </c>
    </row>
    <row r="510">
      <c r="A510" s="1" t="str">
        <f>Spaces!A510</f>
        <v/>
      </c>
      <c r="B510" s="1" t="str">
        <f>Spaces!B510</f>
        <v/>
      </c>
      <c r="C510" s="1" t="str">
        <f>Spaces!C510</f>
        <v/>
      </c>
      <c r="D510" s="1" t="str">
        <f>Spaces!D510</f>
        <v/>
      </c>
      <c r="E510" s="1" t="str">
        <f>Spaces!E510</f>
        <v/>
      </c>
      <c r="F510" s="1" t="str">
        <f>Spaces!F510</f>
        <v/>
      </c>
      <c r="G510" s="1" t="str">
        <f>Spaces!G510</f>
        <v/>
      </c>
      <c r="H510" s="1" t="str">
        <f>Spaces!H510</f>
        <v/>
      </c>
      <c r="I510" s="1" t="str">
        <f>Spaces!I510</f>
        <v/>
      </c>
      <c r="J510" s="1" t="str">
        <f>Spaces!J510</f>
        <v/>
      </c>
      <c r="K510" s="1" t="str">
        <f>Spaces!K510</f>
        <v/>
      </c>
      <c r="L510" s="1" t="str">
        <f>Spaces!L510</f>
        <v/>
      </c>
      <c r="M510" s="1" t="str">
        <f>Spaces!M510</f>
        <v/>
      </c>
      <c r="N510" s="1" t="str">
        <f>Spaces!N510</f>
        <v/>
      </c>
      <c r="O510" s="1" t="str">
        <f>Spaces!O510</f>
        <v/>
      </c>
      <c r="P510" s="1" t="str">
        <f>Spaces!P510</f>
        <v/>
      </c>
      <c r="Q510" s="1" t="str">
        <f>Spaces!Q510</f>
        <v/>
      </c>
      <c r="R510" s="1" t="str">
        <f>Spaces!R510</f>
        <v/>
      </c>
      <c r="S510" s="1" t="str">
        <f>Spaces!S510</f>
        <v/>
      </c>
      <c r="T510" s="1" t="str">
        <f>Spaces!T510</f>
        <v/>
      </c>
      <c r="U510" s="1" t="str">
        <f>Spaces!U510</f>
        <v/>
      </c>
      <c r="V510" s="1" t="str">
        <f t="shared" si="1"/>
        <v/>
      </c>
      <c r="W510" s="5" t="str">
        <f t="shared" si="2"/>
        <v/>
      </c>
      <c r="X510" s="5" t="str">
        <f t="shared" si="3"/>
        <v/>
      </c>
      <c r="Y510" s="5" t="str">
        <f t="shared" si="4"/>
        <v/>
      </c>
      <c r="Z510" s="5" t="str">
        <f t="shared" si="5"/>
        <v/>
      </c>
    </row>
    <row r="511">
      <c r="A511" s="1" t="str">
        <f>Spaces!A511</f>
        <v/>
      </c>
      <c r="B511" s="1" t="str">
        <f>Spaces!B511</f>
        <v/>
      </c>
      <c r="C511" s="1" t="str">
        <f>Spaces!C511</f>
        <v/>
      </c>
      <c r="D511" s="1" t="str">
        <f>Spaces!D511</f>
        <v/>
      </c>
      <c r="E511" s="1" t="str">
        <f>Spaces!E511</f>
        <v/>
      </c>
      <c r="F511" s="1" t="str">
        <f>Spaces!F511</f>
        <v/>
      </c>
      <c r="G511" s="1" t="str">
        <f>Spaces!G511</f>
        <v/>
      </c>
      <c r="H511" s="1" t="str">
        <f>Spaces!H511</f>
        <v/>
      </c>
      <c r="I511" s="1" t="str">
        <f>Spaces!I511</f>
        <v/>
      </c>
      <c r="J511" s="1" t="str">
        <f>Spaces!J511</f>
        <v/>
      </c>
      <c r="K511" s="1" t="str">
        <f>Spaces!K511</f>
        <v/>
      </c>
      <c r="L511" s="1" t="str">
        <f>Spaces!L511</f>
        <v/>
      </c>
      <c r="M511" s="1" t="str">
        <f>Spaces!M511</f>
        <v/>
      </c>
      <c r="N511" s="1" t="str">
        <f>Spaces!N511</f>
        <v/>
      </c>
      <c r="O511" s="1" t="str">
        <f>Spaces!O511</f>
        <v/>
      </c>
      <c r="P511" s="1" t="str">
        <f>Spaces!P511</f>
        <v/>
      </c>
      <c r="Q511" s="1" t="str">
        <f>Spaces!Q511</f>
        <v/>
      </c>
      <c r="R511" s="1" t="str">
        <f>Spaces!R511</f>
        <v/>
      </c>
      <c r="S511" s="1" t="str">
        <f>Spaces!S511</f>
        <v/>
      </c>
      <c r="T511" s="1" t="str">
        <f>Spaces!T511</f>
        <v/>
      </c>
      <c r="U511" s="1" t="str">
        <f>Spaces!U511</f>
        <v/>
      </c>
      <c r="V511" s="1" t="str">
        <f t="shared" si="1"/>
        <v/>
      </c>
      <c r="W511" s="5" t="str">
        <f t="shared" si="2"/>
        <v/>
      </c>
      <c r="X511" s="5" t="str">
        <f t="shared" si="3"/>
        <v/>
      </c>
      <c r="Y511" s="5" t="str">
        <f t="shared" si="4"/>
        <v/>
      </c>
      <c r="Z511" s="5" t="str">
        <f t="shared" si="5"/>
        <v/>
      </c>
    </row>
    <row r="512">
      <c r="A512" s="1" t="str">
        <f>Spaces!A512</f>
        <v/>
      </c>
      <c r="B512" s="1" t="str">
        <f>Spaces!B512</f>
        <v/>
      </c>
      <c r="C512" s="1" t="str">
        <f>Spaces!C512</f>
        <v/>
      </c>
      <c r="D512" s="1" t="str">
        <f>Spaces!D512</f>
        <v/>
      </c>
      <c r="E512" s="1" t="str">
        <f>Spaces!E512</f>
        <v/>
      </c>
      <c r="F512" s="1" t="str">
        <f>Spaces!F512</f>
        <v/>
      </c>
      <c r="G512" s="1" t="str">
        <f>Spaces!G512</f>
        <v/>
      </c>
      <c r="H512" s="1" t="str">
        <f>Spaces!H512</f>
        <v/>
      </c>
      <c r="I512" s="1" t="str">
        <f>Spaces!I512</f>
        <v/>
      </c>
      <c r="J512" s="1" t="str">
        <f>Spaces!J512</f>
        <v/>
      </c>
      <c r="K512" s="1" t="str">
        <f>Spaces!K512</f>
        <v/>
      </c>
      <c r="L512" s="1" t="str">
        <f>Spaces!L512</f>
        <v/>
      </c>
      <c r="M512" s="1" t="str">
        <f>Spaces!M512</f>
        <v/>
      </c>
      <c r="N512" s="1" t="str">
        <f>Spaces!N512</f>
        <v/>
      </c>
      <c r="O512" s="1" t="str">
        <f>Spaces!O512</f>
        <v/>
      </c>
      <c r="P512" s="1" t="str">
        <f>Spaces!P512</f>
        <v/>
      </c>
      <c r="Q512" s="1" t="str">
        <f>Spaces!Q512</f>
        <v/>
      </c>
      <c r="R512" s="1" t="str">
        <f>Spaces!R512</f>
        <v/>
      </c>
      <c r="S512" s="1" t="str">
        <f>Spaces!S512</f>
        <v/>
      </c>
      <c r="T512" s="1" t="str">
        <f>Spaces!T512</f>
        <v/>
      </c>
      <c r="U512" s="1" t="str">
        <f>Spaces!U512</f>
        <v/>
      </c>
      <c r="V512" s="1" t="str">
        <f t="shared" si="1"/>
        <v/>
      </c>
      <c r="W512" s="5" t="str">
        <f t="shared" si="2"/>
        <v/>
      </c>
      <c r="X512" s="5" t="str">
        <f t="shared" si="3"/>
        <v/>
      </c>
      <c r="Y512" s="5" t="str">
        <f t="shared" si="4"/>
        <v/>
      </c>
      <c r="Z512" s="5" t="str">
        <f t="shared" si="5"/>
        <v/>
      </c>
    </row>
    <row r="513">
      <c r="A513" s="1" t="str">
        <f>Spaces!A513</f>
        <v/>
      </c>
      <c r="B513" s="1" t="str">
        <f>Spaces!B513</f>
        <v/>
      </c>
      <c r="C513" s="1" t="str">
        <f>Spaces!C513</f>
        <v/>
      </c>
      <c r="D513" s="1" t="str">
        <f>Spaces!D513</f>
        <v/>
      </c>
      <c r="E513" s="1" t="str">
        <f>Spaces!E513</f>
        <v/>
      </c>
      <c r="F513" s="1" t="str">
        <f>Spaces!F513</f>
        <v/>
      </c>
      <c r="G513" s="1" t="str">
        <f>Spaces!G513</f>
        <v/>
      </c>
      <c r="H513" s="1" t="str">
        <f>Spaces!H513</f>
        <v/>
      </c>
      <c r="I513" s="1" t="str">
        <f>Spaces!I513</f>
        <v/>
      </c>
      <c r="J513" s="1" t="str">
        <f>Spaces!J513</f>
        <v/>
      </c>
      <c r="K513" s="1" t="str">
        <f>Spaces!K513</f>
        <v/>
      </c>
      <c r="L513" s="1" t="str">
        <f>Spaces!L513</f>
        <v/>
      </c>
      <c r="M513" s="1" t="str">
        <f>Spaces!M513</f>
        <v/>
      </c>
      <c r="N513" s="1" t="str">
        <f>Spaces!N513</f>
        <v/>
      </c>
      <c r="O513" s="1" t="str">
        <f>Spaces!O513</f>
        <v/>
      </c>
      <c r="P513" s="1" t="str">
        <f>Spaces!P513</f>
        <v/>
      </c>
      <c r="Q513" s="1" t="str">
        <f>Spaces!Q513</f>
        <v/>
      </c>
      <c r="R513" s="1" t="str">
        <f>Spaces!R513</f>
        <v/>
      </c>
      <c r="S513" s="1" t="str">
        <f>Spaces!S513</f>
        <v/>
      </c>
      <c r="T513" s="1" t="str">
        <f>Spaces!T513</f>
        <v/>
      </c>
      <c r="U513" s="1" t="str">
        <f>Spaces!U513</f>
        <v/>
      </c>
      <c r="V513" s="1" t="str">
        <f t="shared" si="1"/>
        <v/>
      </c>
      <c r="W513" s="5" t="str">
        <f t="shared" si="2"/>
        <v/>
      </c>
      <c r="X513" s="5" t="str">
        <f t="shared" si="3"/>
        <v/>
      </c>
      <c r="Y513" s="5" t="str">
        <f t="shared" si="4"/>
        <v/>
      </c>
      <c r="Z513" s="5" t="str">
        <f t="shared" si="5"/>
        <v/>
      </c>
    </row>
    <row r="514">
      <c r="A514" s="1" t="str">
        <f>Spaces!A514</f>
        <v/>
      </c>
      <c r="B514" s="1" t="str">
        <f>Spaces!B514</f>
        <v/>
      </c>
      <c r="C514" s="1" t="str">
        <f>Spaces!C514</f>
        <v/>
      </c>
      <c r="D514" s="1" t="str">
        <f>Spaces!D514</f>
        <v/>
      </c>
      <c r="E514" s="1" t="str">
        <f>Spaces!E514</f>
        <v/>
      </c>
      <c r="F514" s="1" t="str">
        <f>Spaces!F514</f>
        <v/>
      </c>
      <c r="G514" s="1" t="str">
        <f>Spaces!G514</f>
        <v/>
      </c>
      <c r="H514" s="1" t="str">
        <f>Spaces!H514</f>
        <v/>
      </c>
      <c r="I514" s="1" t="str">
        <f>Spaces!I514</f>
        <v/>
      </c>
      <c r="J514" s="1" t="str">
        <f>Spaces!J514</f>
        <v/>
      </c>
      <c r="K514" s="1" t="str">
        <f>Spaces!K514</f>
        <v/>
      </c>
      <c r="L514" s="1" t="str">
        <f>Spaces!L514</f>
        <v/>
      </c>
      <c r="M514" s="1" t="str">
        <f>Spaces!M514</f>
        <v/>
      </c>
      <c r="N514" s="1" t="str">
        <f>Spaces!N514</f>
        <v/>
      </c>
      <c r="O514" s="1" t="str">
        <f>Spaces!O514</f>
        <v/>
      </c>
      <c r="P514" s="1" t="str">
        <f>Spaces!P514</f>
        <v/>
      </c>
      <c r="Q514" s="1" t="str">
        <f>Spaces!Q514</f>
        <v/>
      </c>
      <c r="R514" s="1" t="str">
        <f>Spaces!R514</f>
        <v/>
      </c>
      <c r="S514" s="1" t="str">
        <f>Spaces!S514</f>
        <v/>
      </c>
      <c r="T514" s="1" t="str">
        <f>Spaces!T514</f>
        <v/>
      </c>
      <c r="U514" s="1" t="str">
        <f>Spaces!U514</f>
        <v/>
      </c>
      <c r="V514" s="1" t="str">
        <f t="shared" si="1"/>
        <v/>
      </c>
      <c r="W514" s="5" t="str">
        <f t="shared" si="2"/>
        <v/>
      </c>
      <c r="X514" s="5" t="str">
        <f t="shared" si="3"/>
        <v/>
      </c>
      <c r="Y514" s="5" t="str">
        <f t="shared" si="4"/>
        <v/>
      </c>
      <c r="Z514" s="5" t="str">
        <f t="shared" si="5"/>
        <v/>
      </c>
    </row>
    <row r="515">
      <c r="A515" s="1" t="str">
        <f>Spaces!A515</f>
        <v/>
      </c>
      <c r="B515" s="1" t="str">
        <f>Spaces!B515</f>
        <v/>
      </c>
      <c r="C515" s="1" t="str">
        <f>Spaces!C515</f>
        <v/>
      </c>
      <c r="D515" s="1" t="str">
        <f>Spaces!D515</f>
        <v/>
      </c>
      <c r="E515" s="1" t="str">
        <f>Spaces!E515</f>
        <v/>
      </c>
      <c r="F515" s="1" t="str">
        <f>Spaces!F515</f>
        <v/>
      </c>
      <c r="G515" s="1" t="str">
        <f>Spaces!G515</f>
        <v/>
      </c>
      <c r="H515" s="1" t="str">
        <f>Spaces!H515</f>
        <v/>
      </c>
      <c r="I515" s="1" t="str">
        <f>Spaces!I515</f>
        <v/>
      </c>
      <c r="J515" s="1" t="str">
        <f>Spaces!J515</f>
        <v/>
      </c>
      <c r="K515" s="1" t="str">
        <f>Spaces!K515</f>
        <v/>
      </c>
      <c r="L515" s="1" t="str">
        <f>Spaces!L515</f>
        <v/>
      </c>
      <c r="M515" s="1" t="str">
        <f>Spaces!M515</f>
        <v/>
      </c>
      <c r="N515" s="1" t="str">
        <f>Spaces!N515</f>
        <v/>
      </c>
      <c r="O515" s="1" t="str">
        <f>Spaces!O515</f>
        <v/>
      </c>
      <c r="P515" s="1" t="str">
        <f>Spaces!P515</f>
        <v/>
      </c>
      <c r="Q515" s="1" t="str">
        <f>Spaces!Q515</f>
        <v/>
      </c>
      <c r="R515" s="1" t="str">
        <f>Spaces!R515</f>
        <v/>
      </c>
      <c r="S515" s="1" t="str">
        <f>Spaces!S515</f>
        <v/>
      </c>
      <c r="T515" s="1" t="str">
        <f>Spaces!T515</f>
        <v/>
      </c>
      <c r="U515" s="1" t="str">
        <f>Spaces!U515</f>
        <v/>
      </c>
      <c r="V515" s="1" t="str">
        <f t="shared" si="1"/>
        <v/>
      </c>
      <c r="W515" s="5" t="str">
        <f t="shared" si="2"/>
        <v/>
      </c>
      <c r="X515" s="5" t="str">
        <f t="shared" si="3"/>
        <v/>
      </c>
      <c r="Y515" s="5" t="str">
        <f t="shared" si="4"/>
        <v/>
      </c>
      <c r="Z515" s="5" t="str">
        <f t="shared" si="5"/>
        <v/>
      </c>
    </row>
    <row r="516">
      <c r="A516" s="1" t="str">
        <f>Spaces!A516</f>
        <v/>
      </c>
      <c r="B516" s="1" t="str">
        <f>Spaces!B516</f>
        <v/>
      </c>
      <c r="C516" s="1" t="str">
        <f>Spaces!C516</f>
        <v/>
      </c>
      <c r="D516" s="1" t="str">
        <f>Spaces!D516</f>
        <v/>
      </c>
      <c r="E516" s="1" t="str">
        <f>Spaces!E516</f>
        <v/>
      </c>
      <c r="F516" s="1" t="str">
        <f>Spaces!F516</f>
        <v/>
      </c>
      <c r="G516" s="1" t="str">
        <f>Spaces!G516</f>
        <v/>
      </c>
      <c r="H516" s="1" t="str">
        <f>Spaces!H516</f>
        <v/>
      </c>
      <c r="I516" s="1" t="str">
        <f>Spaces!I516</f>
        <v/>
      </c>
      <c r="J516" s="1" t="str">
        <f>Spaces!J516</f>
        <v/>
      </c>
      <c r="K516" s="1" t="str">
        <f>Spaces!K516</f>
        <v/>
      </c>
      <c r="L516" s="1" t="str">
        <f>Spaces!L516</f>
        <v/>
      </c>
      <c r="M516" s="1" t="str">
        <f>Spaces!M516</f>
        <v/>
      </c>
      <c r="N516" s="1" t="str">
        <f>Spaces!N516</f>
        <v/>
      </c>
      <c r="O516" s="1" t="str">
        <f>Spaces!O516</f>
        <v/>
      </c>
      <c r="P516" s="1" t="str">
        <f>Spaces!P516</f>
        <v/>
      </c>
      <c r="Q516" s="1" t="str">
        <f>Spaces!Q516</f>
        <v/>
      </c>
      <c r="R516" s="1" t="str">
        <f>Spaces!R516</f>
        <v/>
      </c>
      <c r="S516" s="1" t="str">
        <f>Spaces!S516</f>
        <v/>
      </c>
      <c r="T516" s="1" t="str">
        <f>Spaces!T516</f>
        <v/>
      </c>
      <c r="U516" s="1" t="str">
        <f>Spaces!U516</f>
        <v/>
      </c>
      <c r="V516" s="1" t="str">
        <f t="shared" si="1"/>
        <v/>
      </c>
      <c r="W516" s="5" t="str">
        <f t="shared" si="2"/>
        <v/>
      </c>
      <c r="X516" s="5" t="str">
        <f t="shared" si="3"/>
        <v/>
      </c>
      <c r="Y516" s="5" t="str">
        <f t="shared" si="4"/>
        <v/>
      </c>
      <c r="Z516" s="5" t="str">
        <f t="shared" si="5"/>
        <v/>
      </c>
    </row>
    <row r="517">
      <c r="A517" s="1" t="str">
        <f>Spaces!A517</f>
        <v/>
      </c>
      <c r="B517" s="1" t="str">
        <f>Spaces!B517</f>
        <v/>
      </c>
      <c r="C517" s="1" t="str">
        <f>Spaces!C517</f>
        <v/>
      </c>
      <c r="D517" s="1" t="str">
        <f>Spaces!D517</f>
        <v/>
      </c>
      <c r="E517" s="1" t="str">
        <f>Spaces!E517</f>
        <v/>
      </c>
      <c r="F517" s="1" t="str">
        <f>Spaces!F517</f>
        <v/>
      </c>
      <c r="G517" s="1" t="str">
        <f>Spaces!G517</f>
        <v/>
      </c>
      <c r="H517" s="1" t="str">
        <f>Spaces!H517</f>
        <v/>
      </c>
      <c r="I517" s="1" t="str">
        <f>Spaces!I517</f>
        <v/>
      </c>
      <c r="J517" s="1" t="str">
        <f>Spaces!J517</f>
        <v/>
      </c>
      <c r="K517" s="1" t="str">
        <f>Spaces!K517</f>
        <v/>
      </c>
      <c r="L517" s="1" t="str">
        <f>Spaces!L517</f>
        <v/>
      </c>
      <c r="M517" s="1" t="str">
        <f>Spaces!M517</f>
        <v/>
      </c>
      <c r="N517" s="1" t="str">
        <f>Spaces!N517</f>
        <v/>
      </c>
      <c r="O517" s="1" t="str">
        <f>Spaces!O517</f>
        <v/>
      </c>
      <c r="P517" s="1" t="str">
        <f>Spaces!P517</f>
        <v/>
      </c>
      <c r="Q517" s="1" t="str">
        <f>Spaces!Q517</f>
        <v/>
      </c>
      <c r="R517" s="1" t="str">
        <f>Spaces!R517</f>
        <v/>
      </c>
      <c r="S517" s="1" t="str">
        <f>Spaces!S517</f>
        <v/>
      </c>
      <c r="T517" s="1" t="str">
        <f>Spaces!T517</f>
        <v/>
      </c>
      <c r="U517" s="1" t="str">
        <f>Spaces!U517</f>
        <v/>
      </c>
      <c r="V517" s="1" t="str">
        <f t="shared" si="1"/>
        <v/>
      </c>
      <c r="W517" s="5" t="str">
        <f t="shared" si="2"/>
        <v/>
      </c>
      <c r="X517" s="5" t="str">
        <f t="shared" si="3"/>
        <v/>
      </c>
      <c r="Y517" s="5" t="str">
        <f t="shared" si="4"/>
        <v/>
      </c>
      <c r="Z517" s="5" t="str">
        <f t="shared" si="5"/>
        <v/>
      </c>
    </row>
    <row r="518">
      <c r="A518" s="1" t="str">
        <f>Spaces!A518</f>
        <v/>
      </c>
      <c r="B518" s="1" t="str">
        <f>Spaces!B518</f>
        <v/>
      </c>
      <c r="C518" s="1" t="str">
        <f>Spaces!C518</f>
        <v/>
      </c>
      <c r="D518" s="1" t="str">
        <f>Spaces!D518</f>
        <v/>
      </c>
      <c r="E518" s="1" t="str">
        <f>Spaces!E518</f>
        <v/>
      </c>
      <c r="F518" s="1" t="str">
        <f>Spaces!F518</f>
        <v/>
      </c>
      <c r="G518" s="1" t="str">
        <f>Spaces!G518</f>
        <v/>
      </c>
      <c r="H518" s="1" t="str">
        <f>Spaces!H518</f>
        <v/>
      </c>
      <c r="I518" s="1" t="str">
        <f>Spaces!I518</f>
        <v/>
      </c>
      <c r="J518" s="1" t="str">
        <f>Spaces!J518</f>
        <v/>
      </c>
      <c r="K518" s="1" t="str">
        <f>Spaces!K518</f>
        <v/>
      </c>
      <c r="L518" s="1" t="str">
        <f>Spaces!L518</f>
        <v/>
      </c>
      <c r="M518" s="1" t="str">
        <f>Spaces!M518</f>
        <v/>
      </c>
      <c r="N518" s="1" t="str">
        <f>Spaces!N518</f>
        <v/>
      </c>
      <c r="O518" s="1" t="str">
        <f>Spaces!O518</f>
        <v/>
      </c>
      <c r="P518" s="1" t="str">
        <f>Spaces!P518</f>
        <v/>
      </c>
      <c r="Q518" s="1" t="str">
        <f>Spaces!Q518</f>
        <v/>
      </c>
      <c r="R518" s="1" t="str">
        <f>Spaces!R518</f>
        <v/>
      </c>
      <c r="S518" s="1" t="str">
        <f>Spaces!S518</f>
        <v/>
      </c>
      <c r="T518" s="1" t="str">
        <f>Spaces!T518</f>
        <v/>
      </c>
      <c r="U518" s="1" t="str">
        <f>Spaces!U518</f>
        <v/>
      </c>
      <c r="V518" s="1" t="str">
        <f t="shared" si="1"/>
        <v/>
      </c>
      <c r="W518" s="5" t="str">
        <f t="shared" si="2"/>
        <v/>
      </c>
      <c r="X518" s="5" t="str">
        <f t="shared" si="3"/>
        <v/>
      </c>
      <c r="Y518" s="5" t="str">
        <f t="shared" si="4"/>
        <v/>
      </c>
      <c r="Z518" s="5" t="str">
        <f t="shared" si="5"/>
        <v/>
      </c>
    </row>
    <row r="519">
      <c r="A519" s="1" t="str">
        <f>Spaces!A519</f>
        <v/>
      </c>
      <c r="B519" s="1" t="str">
        <f>Spaces!B519</f>
        <v/>
      </c>
      <c r="C519" s="1" t="str">
        <f>Spaces!C519</f>
        <v/>
      </c>
      <c r="D519" s="1" t="str">
        <f>Spaces!D519</f>
        <v/>
      </c>
      <c r="E519" s="1" t="str">
        <f>Spaces!E519</f>
        <v/>
      </c>
      <c r="F519" s="1" t="str">
        <f>Spaces!F519</f>
        <v/>
      </c>
      <c r="G519" s="1" t="str">
        <f>Spaces!G519</f>
        <v/>
      </c>
      <c r="H519" s="1" t="str">
        <f>Spaces!H519</f>
        <v/>
      </c>
      <c r="I519" s="1" t="str">
        <f>Spaces!I519</f>
        <v/>
      </c>
      <c r="J519" s="1" t="str">
        <f>Spaces!J519</f>
        <v/>
      </c>
      <c r="K519" s="1" t="str">
        <f>Spaces!K519</f>
        <v/>
      </c>
      <c r="L519" s="1" t="str">
        <f>Spaces!L519</f>
        <v/>
      </c>
      <c r="M519" s="1" t="str">
        <f>Spaces!M519</f>
        <v/>
      </c>
      <c r="N519" s="1" t="str">
        <f>Spaces!N519</f>
        <v/>
      </c>
      <c r="O519" s="1" t="str">
        <f>Spaces!O519</f>
        <v/>
      </c>
      <c r="P519" s="1" t="str">
        <f>Spaces!P519</f>
        <v/>
      </c>
      <c r="Q519" s="1" t="str">
        <f>Spaces!Q519</f>
        <v/>
      </c>
      <c r="R519" s="1" t="str">
        <f>Spaces!R519</f>
        <v/>
      </c>
      <c r="S519" s="1" t="str">
        <f>Spaces!S519</f>
        <v/>
      </c>
      <c r="T519" s="1" t="str">
        <f>Spaces!T519</f>
        <v/>
      </c>
      <c r="U519" s="1" t="str">
        <f>Spaces!U519</f>
        <v/>
      </c>
      <c r="V519" s="1" t="str">
        <f t="shared" si="1"/>
        <v/>
      </c>
      <c r="W519" s="5" t="str">
        <f t="shared" si="2"/>
        <v/>
      </c>
      <c r="X519" s="5" t="str">
        <f t="shared" si="3"/>
        <v/>
      </c>
      <c r="Y519" s="5" t="str">
        <f t="shared" si="4"/>
        <v/>
      </c>
      <c r="Z519" s="5" t="str">
        <f t="shared" si="5"/>
        <v/>
      </c>
    </row>
    <row r="520">
      <c r="A520" s="1" t="str">
        <f>Spaces!A520</f>
        <v/>
      </c>
      <c r="B520" s="1" t="str">
        <f>Spaces!B520</f>
        <v/>
      </c>
      <c r="C520" s="1" t="str">
        <f>Spaces!C520</f>
        <v/>
      </c>
      <c r="D520" s="1" t="str">
        <f>Spaces!D520</f>
        <v/>
      </c>
      <c r="E520" s="1" t="str">
        <f>Spaces!E520</f>
        <v/>
      </c>
      <c r="F520" s="1" t="str">
        <f>Spaces!F520</f>
        <v/>
      </c>
      <c r="G520" s="1" t="str">
        <f>Spaces!G520</f>
        <v/>
      </c>
      <c r="H520" s="1" t="str">
        <f>Spaces!H520</f>
        <v/>
      </c>
      <c r="I520" s="1" t="str">
        <f>Spaces!I520</f>
        <v/>
      </c>
      <c r="J520" s="1" t="str">
        <f>Spaces!J520</f>
        <v/>
      </c>
      <c r="K520" s="1" t="str">
        <f>Spaces!K520</f>
        <v/>
      </c>
      <c r="L520" s="1" t="str">
        <f>Spaces!L520</f>
        <v/>
      </c>
      <c r="M520" s="1" t="str">
        <f>Spaces!M520</f>
        <v/>
      </c>
      <c r="N520" s="1" t="str">
        <f>Spaces!N520</f>
        <v/>
      </c>
      <c r="O520" s="1" t="str">
        <f>Spaces!O520</f>
        <v/>
      </c>
      <c r="P520" s="1" t="str">
        <f>Spaces!P520</f>
        <v/>
      </c>
      <c r="Q520" s="1" t="str">
        <f>Spaces!Q520</f>
        <v/>
      </c>
      <c r="R520" s="1" t="str">
        <f>Spaces!R520</f>
        <v/>
      </c>
      <c r="S520" s="1" t="str">
        <f>Spaces!S520</f>
        <v/>
      </c>
      <c r="T520" s="1" t="str">
        <f>Spaces!T520</f>
        <v/>
      </c>
      <c r="U520" s="1" t="str">
        <f>Spaces!U520</f>
        <v/>
      </c>
      <c r="V520" s="1" t="str">
        <f t="shared" si="1"/>
        <v/>
      </c>
      <c r="W520" s="5" t="str">
        <f t="shared" si="2"/>
        <v/>
      </c>
      <c r="X520" s="5" t="str">
        <f t="shared" si="3"/>
        <v/>
      </c>
      <c r="Y520" s="5" t="str">
        <f t="shared" si="4"/>
        <v/>
      </c>
      <c r="Z520" s="5" t="str">
        <f t="shared" si="5"/>
        <v/>
      </c>
    </row>
    <row r="521">
      <c r="A521" s="1" t="str">
        <f>Spaces!A521</f>
        <v/>
      </c>
      <c r="B521" s="1" t="str">
        <f>Spaces!B521</f>
        <v/>
      </c>
      <c r="C521" s="1" t="str">
        <f>Spaces!C521</f>
        <v/>
      </c>
      <c r="D521" s="1" t="str">
        <f>Spaces!D521</f>
        <v/>
      </c>
      <c r="E521" s="1" t="str">
        <f>Spaces!E521</f>
        <v/>
      </c>
      <c r="F521" s="1" t="str">
        <f>Spaces!F521</f>
        <v/>
      </c>
      <c r="G521" s="1" t="str">
        <f>Spaces!G521</f>
        <v/>
      </c>
      <c r="H521" s="1" t="str">
        <f>Spaces!H521</f>
        <v/>
      </c>
      <c r="I521" s="1" t="str">
        <f>Spaces!I521</f>
        <v/>
      </c>
      <c r="J521" s="1" t="str">
        <f>Spaces!J521</f>
        <v/>
      </c>
      <c r="K521" s="1" t="str">
        <f>Spaces!K521</f>
        <v/>
      </c>
      <c r="L521" s="1" t="str">
        <f>Spaces!L521</f>
        <v/>
      </c>
      <c r="M521" s="1" t="str">
        <f>Spaces!M521</f>
        <v/>
      </c>
      <c r="N521" s="1" t="str">
        <f>Spaces!N521</f>
        <v/>
      </c>
      <c r="O521" s="1" t="str">
        <f>Spaces!O521</f>
        <v/>
      </c>
      <c r="P521" s="1" t="str">
        <f>Spaces!P521</f>
        <v/>
      </c>
      <c r="Q521" s="1" t="str">
        <f>Spaces!Q521</f>
        <v/>
      </c>
      <c r="R521" s="1" t="str">
        <f>Spaces!R521</f>
        <v/>
      </c>
      <c r="S521" s="1" t="str">
        <f>Spaces!S521</f>
        <v/>
      </c>
      <c r="T521" s="1" t="str">
        <f>Spaces!T521</f>
        <v/>
      </c>
      <c r="U521" s="1" t="str">
        <f>Spaces!U521</f>
        <v/>
      </c>
      <c r="V521" s="1" t="str">
        <f t="shared" si="1"/>
        <v/>
      </c>
      <c r="W521" s="5" t="str">
        <f t="shared" si="2"/>
        <v/>
      </c>
      <c r="X521" s="5" t="str">
        <f t="shared" si="3"/>
        <v/>
      </c>
      <c r="Y521" s="5" t="str">
        <f t="shared" si="4"/>
        <v/>
      </c>
      <c r="Z521" s="5" t="str">
        <f t="shared" si="5"/>
        <v/>
      </c>
    </row>
    <row r="522">
      <c r="A522" s="1" t="str">
        <f>Spaces!A522</f>
        <v/>
      </c>
      <c r="B522" s="1" t="str">
        <f>Spaces!B522</f>
        <v/>
      </c>
      <c r="C522" s="1" t="str">
        <f>Spaces!C522</f>
        <v/>
      </c>
      <c r="D522" s="1" t="str">
        <f>Spaces!D522</f>
        <v/>
      </c>
      <c r="E522" s="1" t="str">
        <f>Spaces!E522</f>
        <v/>
      </c>
      <c r="F522" s="1" t="str">
        <f>Spaces!F522</f>
        <v/>
      </c>
      <c r="G522" s="1" t="str">
        <f>Spaces!G522</f>
        <v/>
      </c>
      <c r="H522" s="1" t="str">
        <f>Spaces!H522</f>
        <v/>
      </c>
      <c r="I522" s="1" t="str">
        <f>Spaces!I522</f>
        <v/>
      </c>
      <c r="J522" s="1" t="str">
        <f>Spaces!J522</f>
        <v/>
      </c>
      <c r="K522" s="1" t="str">
        <f>Spaces!K522</f>
        <v/>
      </c>
      <c r="L522" s="1" t="str">
        <f>Spaces!L522</f>
        <v/>
      </c>
      <c r="M522" s="1" t="str">
        <f>Spaces!M522</f>
        <v/>
      </c>
      <c r="N522" s="1" t="str">
        <f>Spaces!N522</f>
        <v/>
      </c>
      <c r="O522" s="1" t="str">
        <f>Spaces!O522</f>
        <v/>
      </c>
      <c r="P522" s="1" t="str">
        <f>Spaces!P522</f>
        <v/>
      </c>
      <c r="Q522" s="1" t="str">
        <f>Spaces!Q522</f>
        <v/>
      </c>
      <c r="R522" s="1" t="str">
        <f>Spaces!R522</f>
        <v/>
      </c>
      <c r="S522" s="1" t="str">
        <f>Spaces!S522</f>
        <v/>
      </c>
      <c r="T522" s="1" t="str">
        <f>Spaces!T522</f>
        <v/>
      </c>
      <c r="U522" s="1" t="str">
        <f>Spaces!U522</f>
        <v/>
      </c>
      <c r="V522" s="1" t="str">
        <f t="shared" si="1"/>
        <v/>
      </c>
      <c r="W522" s="5" t="str">
        <f t="shared" si="2"/>
        <v/>
      </c>
      <c r="X522" s="5" t="str">
        <f t="shared" si="3"/>
        <v/>
      </c>
      <c r="Y522" s="5" t="str">
        <f t="shared" si="4"/>
        <v/>
      </c>
      <c r="Z522" s="5" t="str">
        <f t="shared" si="5"/>
        <v/>
      </c>
    </row>
    <row r="523">
      <c r="A523" s="1" t="str">
        <f>Spaces!A523</f>
        <v/>
      </c>
      <c r="B523" s="1" t="str">
        <f>Spaces!B523</f>
        <v/>
      </c>
      <c r="C523" s="1" t="str">
        <f>Spaces!C523</f>
        <v/>
      </c>
      <c r="D523" s="1" t="str">
        <f>Spaces!D523</f>
        <v/>
      </c>
      <c r="E523" s="1" t="str">
        <f>Spaces!E523</f>
        <v/>
      </c>
      <c r="F523" s="1" t="str">
        <f>Spaces!F523</f>
        <v/>
      </c>
      <c r="G523" s="1" t="str">
        <f>Spaces!G523</f>
        <v/>
      </c>
      <c r="H523" s="1" t="str">
        <f>Spaces!H523</f>
        <v/>
      </c>
      <c r="I523" s="1" t="str">
        <f>Spaces!I523</f>
        <v/>
      </c>
      <c r="J523" s="1" t="str">
        <f>Spaces!J523</f>
        <v/>
      </c>
      <c r="K523" s="1" t="str">
        <f>Spaces!K523</f>
        <v/>
      </c>
      <c r="L523" s="1" t="str">
        <f>Spaces!L523</f>
        <v/>
      </c>
      <c r="M523" s="1" t="str">
        <f>Spaces!M523</f>
        <v/>
      </c>
      <c r="N523" s="1" t="str">
        <f>Spaces!N523</f>
        <v/>
      </c>
      <c r="O523" s="1" t="str">
        <f>Spaces!O523</f>
        <v/>
      </c>
      <c r="P523" s="1" t="str">
        <f>Spaces!P523</f>
        <v/>
      </c>
      <c r="Q523" s="1" t="str">
        <f>Spaces!Q523</f>
        <v/>
      </c>
      <c r="R523" s="1" t="str">
        <f>Spaces!R523</f>
        <v/>
      </c>
      <c r="S523" s="1" t="str">
        <f>Spaces!S523</f>
        <v/>
      </c>
      <c r="T523" s="1" t="str">
        <f>Spaces!T523</f>
        <v/>
      </c>
      <c r="U523" s="1" t="str">
        <f>Spaces!U523</f>
        <v/>
      </c>
      <c r="V523" s="1" t="str">
        <f t="shared" si="1"/>
        <v/>
      </c>
      <c r="W523" s="5" t="str">
        <f t="shared" si="2"/>
        <v/>
      </c>
      <c r="X523" s="5" t="str">
        <f t="shared" si="3"/>
        <v/>
      </c>
      <c r="Y523" s="5" t="str">
        <f t="shared" si="4"/>
        <v/>
      </c>
      <c r="Z523" s="5" t="str">
        <f t="shared" si="5"/>
        <v/>
      </c>
    </row>
    <row r="524">
      <c r="A524" s="1" t="str">
        <f>Spaces!A524</f>
        <v/>
      </c>
      <c r="B524" s="1" t="str">
        <f>Spaces!B524</f>
        <v/>
      </c>
      <c r="C524" s="1" t="str">
        <f>Spaces!C524</f>
        <v/>
      </c>
      <c r="D524" s="1" t="str">
        <f>Spaces!D524</f>
        <v/>
      </c>
      <c r="E524" s="1" t="str">
        <f>Spaces!E524</f>
        <v/>
      </c>
      <c r="F524" s="1" t="str">
        <f>Spaces!F524</f>
        <v/>
      </c>
      <c r="G524" s="1" t="str">
        <f>Spaces!G524</f>
        <v/>
      </c>
      <c r="H524" s="1" t="str">
        <f>Spaces!H524</f>
        <v/>
      </c>
      <c r="I524" s="1" t="str">
        <f>Spaces!I524</f>
        <v/>
      </c>
      <c r="J524" s="1" t="str">
        <f>Spaces!J524</f>
        <v/>
      </c>
      <c r="K524" s="1" t="str">
        <f>Spaces!K524</f>
        <v/>
      </c>
      <c r="L524" s="1" t="str">
        <f>Spaces!L524</f>
        <v/>
      </c>
      <c r="M524" s="1" t="str">
        <f>Spaces!M524</f>
        <v/>
      </c>
      <c r="N524" s="1" t="str">
        <f>Spaces!N524</f>
        <v/>
      </c>
      <c r="O524" s="1" t="str">
        <f>Spaces!O524</f>
        <v/>
      </c>
      <c r="P524" s="1" t="str">
        <f>Spaces!P524</f>
        <v/>
      </c>
      <c r="Q524" s="1" t="str">
        <f>Spaces!Q524</f>
        <v/>
      </c>
      <c r="R524" s="1" t="str">
        <f>Spaces!R524</f>
        <v/>
      </c>
      <c r="S524" s="1" t="str">
        <f>Spaces!S524</f>
        <v/>
      </c>
      <c r="T524" s="1" t="str">
        <f>Spaces!T524</f>
        <v/>
      </c>
      <c r="U524" s="1" t="str">
        <f>Spaces!U524</f>
        <v/>
      </c>
      <c r="V524" s="1" t="str">
        <f t="shared" si="1"/>
        <v/>
      </c>
      <c r="W524" s="5" t="str">
        <f t="shared" si="2"/>
        <v/>
      </c>
      <c r="X524" s="5" t="str">
        <f t="shared" si="3"/>
        <v/>
      </c>
      <c r="Y524" s="5" t="str">
        <f t="shared" si="4"/>
        <v/>
      </c>
      <c r="Z524" s="5" t="str">
        <f t="shared" si="5"/>
        <v/>
      </c>
    </row>
    <row r="525">
      <c r="A525" s="1" t="str">
        <f>Spaces!A525</f>
        <v/>
      </c>
      <c r="B525" s="1" t="str">
        <f>Spaces!B525</f>
        <v/>
      </c>
      <c r="C525" s="1" t="str">
        <f>Spaces!C525</f>
        <v/>
      </c>
      <c r="D525" s="1" t="str">
        <f>Spaces!D525</f>
        <v/>
      </c>
      <c r="E525" s="1" t="str">
        <f>Spaces!E525</f>
        <v/>
      </c>
      <c r="F525" s="1" t="str">
        <f>Spaces!F525</f>
        <v/>
      </c>
      <c r="G525" s="1" t="str">
        <f>Spaces!G525</f>
        <v/>
      </c>
      <c r="H525" s="1" t="str">
        <f>Spaces!H525</f>
        <v/>
      </c>
      <c r="I525" s="1" t="str">
        <f>Spaces!I525</f>
        <v/>
      </c>
      <c r="J525" s="1" t="str">
        <f>Spaces!J525</f>
        <v/>
      </c>
      <c r="K525" s="1" t="str">
        <f>Spaces!K525</f>
        <v/>
      </c>
      <c r="L525" s="1" t="str">
        <f>Spaces!L525</f>
        <v/>
      </c>
      <c r="M525" s="1" t="str">
        <f>Spaces!M525</f>
        <v/>
      </c>
      <c r="N525" s="1" t="str">
        <f>Spaces!N525</f>
        <v/>
      </c>
      <c r="O525" s="1" t="str">
        <f>Spaces!O525</f>
        <v/>
      </c>
      <c r="P525" s="1" t="str">
        <f>Spaces!P525</f>
        <v/>
      </c>
      <c r="Q525" s="1" t="str">
        <f>Spaces!Q525</f>
        <v/>
      </c>
      <c r="R525" s="1" t="str">
        <f>Spaces!R525</f>
        <v/>
      </c>
      <c r="S525" s="1" t="str">
        <f>Spaces!S525</f>
        <v/>
      </c>
      <c r="T525" s="1" t="str">
        <f>Spaces!T525</f>
        <v/>
      </c>
      <c r="U525" s="1" t="str">
        <f>Spaces!U525</f>
        <v/>
      </c>
      <c r="V525" s="1" t="str">
        <f t="shared" si="1"/>
        <v/>
      </c>
      <c r="W525" s="5" t="str">
        <f t="shared" si="2"/>
        <v/>
      </c>
      <c r="X525" s="5" t="str">
        <f t="shared" si="3"/>
        <v/>
      </c>
      <c r="Y525" s="5" t="str">
        <f t="shared" si="4"/>
        <v/>
      </c>
      <c r="Z525" s="5" t="str">
        <f t="shared" si="5"/>
        <v/>
      </c>
    </row>
    <row r="526">
      <c r="A526" s="1" t="str">
        <f>Spaces!A526</f>
        <v/>
      </c>
      <c r="B526" s="1" t="str">
        <f>Spaces!B526</f>
        <v/>
      </c>
      <c r="C526" s="1" t="str">
        <f>Spaces!C526</f>
        <v/>
      </c>
      <c r="D526" s="1" t="str">
        <f>Spaces!D526</f>
        <v/>
      </c>
      <c r="E526" s="1" t="str">
        <f>Spaces!E526</f>
        <v/>
      </c>
      <c r="F526" s="1" t="str">
        <f>Spaces!F526</f>
        <v/>
      </c>
      <c r="G526" s="1" t="str">
        <f>Spaces!G526</f>
        <v/>
      </c>
      <c r="H526" s="1" t="str">
        <f>Spaces!H526</f>
        <v/>
      </c>
      <c r="I526" s="1" t="str">
        <f>Spaces!I526</f>
        <v/>
      </c>
      <c r="J526" s="1" t="str">
        <f>Spaces!J526</f>
        <v/>
      </c>
      <c r="K526" s="1" t="str">
        <f>Spaces!K526</f>
        <v/>
      </c>
      <c r="L526" s="1" t="str">
        <f>Spaces!L526</f>
        <v/>
      </c>
      <c r="M526" s="1" t="str">
        <f>Spaces!M526</f>
        <v/>
      </c>
      <c r="N526" s="1" t="str">
        <f>Spaces!N526</f>
        <v/>
      </c>
      <c r="O526" s="1" t="str">
        <f>Spaces!O526</f>
        <v/>
      </c>
      <c r="P526" s="1" t="str">
        <f>Spaces!P526</f>
        <v/>
      </c>
      <c r="Q526" s="1" t="str">
        <f>Spaces!Q526</f>
        <v/>
      </c>
      <c r="R526" s="1" t="str">
        <f>Spaces!R526</f>
        <v/>
      </c>
      <c r="S526" s="1" t="str">
        <f>Spaces!S526</f>
        <v/>
      </c>
      <c r="T526" s="1" t="str">
        <f>Spaces!T526</f>
        <v/>
      </c>
      <c r="U526" s="1" t="str">
        <f>Spaces!U526</f>
        <v/>
      </c>
      <c r="V526" s="1" t="str">
        <f t="shared" si="1"/>
        <v/>
      </c>
      <c r="W526" s="5" t="str">
        <f t="shared" si="2"/>
        <v/>
      </c>
      <c r="X526" s="5" t="str">
        <f t="shared" si="3"/>
        <v/>
      </c>
      <c r="Y526" s="5" t="str">
        <f t="shared" si="4"/>
        <v/>
      </c>
      <c r="Z526" s="5" t="str">
        <f t="shared" si="5"/>
        <v/>
      </c>
    </row>
    <row r="527">
      <c r="A527" s="1" t="str">
        <f>Spaces!A527</f>
        <v/>
      </c>
      <c r="B527" s="1" t="str">
        <f>Spaces!B527</f>
        <v/>
      </c>
      <c r="C527" s="1" t="str">
        <f>Spaces!C527</f>
        <v/>
      </c>
      <c r="D527" s="1" t="str">
        <f>Spaces!D527</f>
        <v/>
      </c>
      <c r="E527" s="1" t="str">
        <f>Spaces!E527</f>
        <v/>
      </c>
      <c r="F527" s="1" t="str">
        <f>Spaces!F527</f>
        <v/>
      </c>
      <c r="G527" s="1" t="str">
        <f>Spaces!G527</f>
        <v/>
      </c>
      <c r="H527" s="1" t="str">
        <f>Spaces!H527</f>
        <v/>
      </c>
      <c r="I527" s="1" t="str">
        <f>Spaces!I527</f>
        <v/>
      </c>
      <c r="J527" s="1" t="str">
        <f>Spaces!J527</f>
        <v/>
      </c>
      <c r="K527" s="1" t="str">
        <f>Spaces!K527</f>
        <v/>
      </c>
      <c r="L527" s="1" t="str">
        <f>Spaces!L527</f>
        <v/>
      </c>
      <c r="M527" s="1" t="str">
        <f>Spaces!M527</f>
        <v/>
      </c>
      <c r="N527" s="1" t="str">
        <f>Spaces!N527</f>
        <v/>
      </c>
      <c r="O527" s="1" t="str">
        <f>Spaces!O527</f>
        <v/>
      </c>
      <c r="P527" s="1" t="str">
        <f>Spaces!P527</f>
        <v/>
      </c>
      <c r="Q527" s="1" t="str">
        <f>Spaces!Q527</f>
        <v/>
      </c>
      <c r="R527" s="1" t="str">
        <f>Spaces!R527</f>
        <v/>
      </c>
      <c r="S527" s="1" t="str">
        <f>Spaces!S527</f>
        <v/>
      </c>
      <c r="T527" s="1" t="str">
        <f>Spaces!T527</f>
        <v/>
      </c>
      <c r="U527" s="1" t="str">
        <f>Spaces!U527</f>
        <v/>
      </c>
      <c r="V527" s="1" t="str">
        <f t="shared" si="1"/>
        <v/>
      </c>
      <c r="W527" s="5" t="str">
        <f t="shared" si="2"/>
        <v/>
      </c>
      <c r="X527" s="5" t="str">
        <f t="shared" si="3"/>
        <v/>
      </c>
      <c r="Y527" s="5" t="str">
        <f t="shared" si="4"/>
        <v/>
      </c>
      <c r="Z527" s="5" t="str">
        <f t="shared" si="5"/>
        <v/>
      </c>
    </row>
    <row r="528">
      <c r="A528" s="1" t="str">
        <f>Spaces!A528</f>
        <v/>
      </c>
      <c r="B528" s="1" t="str">
        <f>Spaces!B528</f>
        <v/>
      </c>
      <c r="C528" s="1" t="str">
        <f>Spaces!C528</f>
        <v/>
      </c>
      <c r="D528" s="1" t="str">
        <f>Spaces!D528</f>
        <v/>
      </c>
      <c r="E528" s="1" t="str">
        <f>Spaces!E528</f>
        <v/>
      </c>
      <c r="F528" s="1" t="str">
        <f>Spaces!F528</f>
        <v/>
      </c>
      <c r="G528" s="1" t="str">
        <f>Spaces!G528</f>
        <v/>
      </c>
      <c r="H528" s="1" t="str">
        <f>Spaces!H528</f>
        <v/>
      </c>
      <c r="I528" s="1" t="str">
        <f>Spaces!I528</f>
        <v/>
      </c>
      <c r="J528" s="1" t="str">
        <f>Spaces!J528</f>
        <v/>
      </c>
      <c r="K528" s="1" t="str">
        <f>Spaces!K528</f>
        <v/>
      </c>
      <c r="L528" s="1" t="str">
        <f>Spaces!L528</f>
        <v/>
      </c>
      <c r="M528" s="1" t="str">
        <f>Spaces!M528</f>
        <v/>
      </c>
      <c r="N528" s="1" t="str">
        <f>Spaces!N528</f>
        <v/>
      </c>
      <c r="O528" s="1" t="str">
        <f>Spaces!O528</f>
        <v/>
      </c>
      <c r="P528" s="1" t="str">
        <f>Spaces!P528</f>
        <v/>
      </c>
      <c r="Q528" s="1" t="str">
        <f>Spaces!Q528</f>
        <v/>
      </c>
      <c r="R528" s="1" t="str">
        <f>Spaces!R528</f>
        <v/>
      </c>
      <c r="S528" s="1" t="str">
        <f>Spaces!S528</f>
        <v/>
      </c>
      <c r="T528" s="1" t="str">
        <f>Spaces!T528</f>
        <v/>
      </c>
      <c r="U528" s="1" t="str">
        <f>Spaces!U528</f>
        <v/>
      </c>
      <c r="V528" s="1" t="str">
        <f t="shared" si="1"/>
        <v/>
      </c>
      <c r="W528" s="5" t="str">
        <f t="shared" si="2"/>
        <v/>
      </c>
      <c r="X528" s="5" t="str">
        <f t="shared" si="3"/>
        <v/>
      </c>
      <c r="Y528" s="5" t="str">
        <f t="shared" si="4"/>
        <v/>
      </c>
      <c r="Z528" s="5" t="str">
        <f t="shared" si="5"/>
        <v/>
      </c>
    </row>
    <row r="529">
      <c r="A529" s="1" t="str">
        <f>Spaces!A529</f>
        <v/>
      </c>
      <c r="B529" s="1" t="str">
        <f>Spaces!B529</f>
        <v/>
      </c>
      <c r="C529" s="1" t="str">
        <f>Spaces!C529</f>
        <v/>
      </c>
      <c r="D529" s="1" t="str">
        <f>Spaces!D529</f>
        <v/>
      </c>
      <c r="E529" s="1" t="str">
        <f>Spaces!E529</f>
        <v/>
      </c>
      <c r="F529" s="1" t="str">
        <f>Spaces!F529</f>
        <v/>
      </c>
      <c r="G529" s="1" t="str">
        <f>Spaces!G529</f>
        <v/>
      </c>
      <c r="H529" s="1" t="str">
        <f>Spaces!H529</f>
        <v/>
      </c>
      <c r="I529" s="1" t="str">
        <f>Spaces!I529</f>
        <v/>
      </c>
      <c r="J529" s="1" t="str">
        <f>Spaces!J529</f>
        <v/>
      </c>
      <c r="K529" s="1" t="str">
        <f>Spaces!K529</f>
        <v/>
      </c>
      <c r="L529" s="1" t="str">
        <f>Spaces!L529</f>
        <v/>
      </c>
      <c r="M529" s="1" t="str">
        <f>Spaces!M529</f>
        <v/>
      </c>
      <c r="N529" s="1" t="str">
        <f>Spaces!N529</f>
        <v/>
      </c>
      <c r="O529" s="1" t="str">
        <f>Spaces!O529</f>
        <v/>
      </c>
      <c r="P529" s="1" t="str">
        <f>Spaces!P529</f>
        <v/>
      </c>
      <c r="Q529" s="1" t="str">
        <f>Spaces!Q529</f>
        <v/>
      </c>
      <c r="R529" s="1" t="str">
        <f>Spaces!R529</f>
        <v/>
      </c>
      <c r="S529" s="1" t="str">
        <f>Spaces!S529</f>
        <v/>
      </c>
      <c r="T529" s="1" t="str">
        <f>Spaces!T529</f>
        <v/>
      </c>
      <c r="U529" s="1" t="str">
        <f>Spaces!U529</f>
        <v/>
      </c>
      <c r="V529" s="1" t="str">
        <f t="shared" si="1"/>
        <v/>
      </c>
      <c r="W529" s="5" t="str">
        <f t="shared" si="2"/>
        <v/>
      </c>
      <c r="X529" s="5" t="str">
        <f t="shared" si="3"/>
        <v/>
      </c>
      <c r="Y529" s="5" t="str">
        <f t="shared" si="4"/>
        <v/>
      </c>
      <c r="Z529" s="5" t="str">
        <f t="shared" si="5"/>
        <v/>
      </c>
    </row>
    <row r="530">
      <c r="A530" s="1" t="str">
        <f>Spaces!A530</f>
        <v/>
      </c>
      <c r="B530" s="1" t="str">
        <f>Spaces!B530</f>
        <v/>
      </c>
      <c r="C530" s="1" t="str">
        <f>Spaces!C530</f>
        <v/>
      </c>
      <c r="D530" s="1" t="str">
        <f>Spaces!D530</f>
        <v/>
      </c>
      <c r="E530" s="1" t="str">
        <f>Spaces!E530</f>
        <v/>
      </c>
      <c r="F530" s="1" t="str">
        <f>Spaces!F530</f>
        <v/>
      </c>
      <c r="G530" s="1" t="str">
        <f>Spaces!G530</f>
        <v/>
      </c>
      <c r="H530" s="1" t="str">
        <f>Spaces!H530</f>
        <v/>
      </c>
      <c r="I530" s="1" t="str">
        <f>Spaces!I530</f>
        <v/>
      </c>
      <c r="J530" s="1" t="str">
        <f>Spaces!J530</f>
        <v/>
      </c>
      <c r="K530" s="1" t="str">
        <f>Spaces!K530</f>
        <v/>
      </c>
      <c r="L530" s="1" t="str">
        <f>Spaces!L530</f>
        <v/>
      </c>
      <c r="M530" s="1" t="str">
        <f>Spaces!M530</f>
        <v/>
      </c>
      <c r="N530" s="1" t="str">
        <f>Spaces!N530</f>
        <v/>
      </c>
      <c r="O530" s="1" t="str">
        <f>Spaces!O530</f>
        <v/>
      </c>
      <c r="P530" s="1" t="str">
        <f>Spaces!P530</f>
        <v/>
      </c>
      <c r="Q530" s="1" t="str">
        <f>Spaces!Q530</f>
        <v/>
      </c>
      <c r="R530" s="1" t="str">
        <f>Spaces!R530</f>
        <v/>
      </c>
      <c r="S530" s="1" t="str">
        <f>Spaces!S530</f>
        <v/>
      </c>
      <c r="T530" s="1" t="str">
        <f>Spaces!T530</f>
        <v/>
      </c>
      <c r="U530" s="1" t="str">
        <f>Spaces!U530</f>
        <v/>
      </c>
      <c r="V530" s="1" t="str">
        <f t="shared" si="1"/>
        <v/>
      </c>
      <c r="W530" s="5" t="str">
        <f t="shared" si="2"/>
        <v/>
      </c>
      <c r="X530" s="5" t="str">
        <f t="shared" si="3"/>
        <v/>
      </c>
      <c r="Y530" s="5" t="str">
        <f t="shared" si="4"/>
        <v/>
      </c>
      <c r="Z530" s="5" t="str">
        <f t="shared" si="5"/>
        <v/>
      </c>
    </row>
    <row r="531">
      <c r="A531" s="1" t="str">
        <f>Spaces!A531</f>
        <v/>
      </c>
      <c r="B531" s="1" t="str">
        <f>Spaces!B531</f>
        <v/>
      </c>
      <c r="C531" s="1" t="str">
        <f>Spaces!C531</f>
        <v/>
      </c>
      <c r="D531" s="1" t="str">
        <f>Spaces!D531</f>
        <v/>
      </c>
      <c r="E531" s="1" t="str">
        <f>Spaces!E531</f>
        <v/>
      </c>
      <c r="F531" s="1" t="str">
        <f>Spaces!F531</f>
        <v/>
      </c>
      <c r="G531" s="1" t="str">
        <f>Spaces!G531</f>
        <v/>
      </c>
      <c r="H531" s="1" t="str">
        <f>Spaces!H531</f>
        <v/>
      </c>
      <c r="I531" s="1" t="str">
        <f>Spaces!I531</f>
        <v/>
      </c>
      <c r="J531" s="1" t="str">
        <f>Spaces!J531</f>
        <v/>
      </c>
      <c r="K531" s="1" t="str">
        <f>Spaces!K531</f>
        <v/>
      </c>
      <c r="L531" s="1" t="str">
        <f>Spaces!L531</f>
        <v/>
      </c>
      <c r="M531" s="1" t="str">
        <f>Spaces!M531</f>
        <v/>
      </c>
      <c r="N531" s="1" t="str">
        <f>Spaces!N531</f>
        <v/>
      </c>
      <c r="O531" s="1" t="str">
        <f>Spaces!O531</f>
        <v/>
      </c>
      <c r="P531" s="1" t="str">
        <f>Spaces!P531</f>
        <v/>
      </c>
      <c r="Q531" s="1" t="str">
        <f>Spaces!Q531</f>
        <v/>
      </c>
      <c r="R531" s="1" t="str">
        <f>Spaces!R531</f>
        <v/>
      </c>
      <c r="S531" s="1" t="str">
        <f>Spaces!S531</f>
        <v/>
      </c>
      <c r="T531" s="1" t="str">
        <f>Spaces!T531</f>
        <v/>
      </c>
      <c r="U531" s="1" t="str">
        <f>Spaces!U531</f>
        <v/>
      </c>
      <c r="V531" s="1" t="str">
        <f t="shared" si="1"/>
        <v/>
      </c>
      <c r="W531" s="5" t="str">
        <f t="shared" si="2"/>
        <v/>
      </c>
      <c r="X531" s="5" t="str">
        <f t="shared" si="3"/>
        <v/>
      </c>
      <c r="Y531" s="5" t="str">
        <f t="shared" si="4"/>
        <v/>
      </c>
      <c r="Z531" s="5" t="str">
        <f t="shared" si="5"/>
        <v/>
      </c>
    </row>
    <row r="532">
      <c r="A532" s="1" t="str">
        <f>Spaces!A532</f>
        <v/>
      </c>
      <c r="B532" s="1" t="str">
        <f>Spaces!B532</f>
        <v/>
      </c>
      <c r="C532" s="1" t="str">
        <f>Spaces!C532</f>
        <v/>
      </c>
      <c r="D532" s="1" t="str">
        <f>Spaces!D532</f>
        <v/>
      </c>
      <c r="E532" s="1" t="str">
        <f>Spaces!E532</f>
        <v/>
      </c>
      <c r="F532" s="1" t="str">
        <f>Spaces!F532</f>
        <v/>
      </c>
      <c r="G532" s="1" t="str">
        <f>Spaces!G532</f>
        <v/>
      </c>
      <c r="H532" s="1" t="str">
        <f>Spaces!H532</f>
        <v/>
      </c>
      <c r="I532" s="1" t="str">
        <f>Spaces!I532</f>
        <v/>
      </c>
      <c r="J532" s="1" t="str">
        <f>Spaces!J532</f>
        <v/>
      </c>
      <c r="K532" s="1" t="str">
        <f>Spaces!K532</f>
        <v/>
      </c>
      <c r="L532" s="1" t="str">
        <f>Spaces!L532</f>
        <v/>
      </c>
      <c r="M532" s="1" t="str">
        <f>Spaces!M532</f>
        <v/>
      </c>
      <c r="N532" s="1" t="str">
        <f>Spaces!N532</f>
        <v/>
      </c>
      <c r="O532" s="1" t="str">
        <f>Spaces!O532</f>
        <v/>
      </c>
      <c r="P532" s="1" t="str">
        <f>Spaces!P532</f>
        <v/>
      </c>
      <c r="Q532" s="1" t="str">
        <f>Spaces!Q532</f>
        <v/>
      </c>
      <c r="R532" s="1" t="str">
        <f>Spaces!R532</f>
        <v/>
      </c>
      <c r="S532" s="1" t="str">
        <f>Spaces!S532</f>
        <v/>
      </c>
      <c r="T532" s="1" t="str">
        <f>Spaces!T532</f>
        <v/>
      </c>
      <c r="U532" s="1" t="str">
        <f>Spaces!U532</f>
        <v/>
      </c>
      <c r="V532" s="1" t="str">
        <f t="shared" si="1"/>
        <v/>
      </c>
      <c r="W532" s="5" t="str">
        <f t="shared" si="2"/>
        <v/>
      </c>
      <c r="X532" s="5" t="str">
        <f t="shared" si="3"/>
        <v/>
      </c>
      <c r="Y532" s="5" t="str">
        <f t="shared" si="4"/>
        <v/>
      </c>
      <c r="Z532" s="5" t="str">
        <f t="shared" si="5"/>
        <v/>
      </c>
    </row>
    <row r="533">
      <c r="A533" s="1" t="str">
        <f>Spaces!A533</f>
        <v/>
      </c>
      <c r="B533" s="1" t="str">
        <f>Spaces!B533</f>
        <v/>
      </c>
      <c r="C533" s="1" t="str">
        <f>Spaces!C533</f>
        <v/>
      </c>
      <c r="D533" s="1" t="str">
        <f>Spaces!D533</f>
        <v/>
      </c>
      <c r="E533" s="1" t="str">
        <f>Spaces!E533</f>
        <v/>
      </c>
      <c r="F533" s="1" t="str">
        <f>Spaces!F533</f>
        <v/>
      </c>
      <c r="G533" s="1" t="str">
        <f>Spaces!G533</f>
        <v/>
      </c>
      <c r="H533" s="1" t="str">
        <f>Spaces!H533</f>
        <v/>
      </c>
      <c r="I533" s="1" t="str">
        <f>Spaces!I533</f>
        <v/>
      </c>
      <c r="J533" s="1" t="str">
        <f>Spaces!J533</f>
        <v/>
      </c>
      <c r="K533" s="1" t="str">
        <f>Spaces!K533</f>
        <v/>
      </c>
      <c r="L533" s="1" t="str">
        <f>Spaces!L533</f>
        <v/>
      </c>
      <c r="M533" s="1" t="str">
        <f>Spaces!M533</f>
        <v/>
      </c>
      <c r="N533" s="1" t="str">
        <f>Spaces!N533</f>
        <v/>
      </c>
      <c r="O533" s="1" t="str">
        <f>Spaces!O533</f>
        <v/>
      </c>
      <c r="P533" s="1" t="str">
        <f>Spaces!P533</f>
        <v/>
      </c>
      <c r="Q533" s="1" t="str">
        <f>Spaces!Q533</f>
        <v/>
      </c>
      <c r="R533" s="1" t="str">
        <f>Spaces!R533</f>
        <v/>
      </c>
      <c r="S533" s="1" t="str">
        <f>Spaces!S533</f>
        <v/>
      </c>
      <c r="T533" s="1" t="str">
        <f>Spaces!T533</f>
        <v/>
      </c>
      <c r="U533" s="1" t="str">
        <f>Spaces!U533</f>
        <v/>
      </c>
      <c r="V533" s="1" t="str">
        <f t="shared" si="1"/>
        <v/>
      </c>
      <c r="W533" s="5" t="str">
        <f t="shared" si="2"/>
        <v/>
      </c>
      <c r="X533" s="5" t="str">
        <f t="shared" si="3"/>
        <v/>
      </c>
      <c r="Y533" s="5" t="str">
        <f t="shared" si="4"/>
        <v/>
      </c>
      <c r="Z533" s="5" t="str">
        <f t="shared" si="5"/>
        <v/>
      </c>
    </row>
    <row r="534">
      <c r="A534" s="1" t="str">
        <f>Spaces!A534</f>
        <v/>
      </c>
      <c r="B534" s="1" t="str">
        <f>Spaces!B534</f>
        <v/>
      </c>
      <c r="C534" s="1" t="str">
        <f>Spaces!C534</f>
        <v/>
      </c>
      <c r="D534" s="1" t="str">
        <f>Spaces!D534</f>
        <v/>
      </c>
      <c r="E534" s="1" t="str">
        <f>Spaces!E534</f>
        <v/>
      </c>
      <c r="F534" s="1" t="str">
        <f>Spaces!F534</f>
        <v/>
      </c>
      <c r="G534" s="1" t="str">
        <f>Spaces!G534</f>
        <v/>
      </c>
      <c r="H534" s="1" t="str">
        <f>Spaces!H534</f>
        <v/>
      </c>
      <c r="I534" s="1" t="str">
        <f>Spaces!I534</f>
        <v/>
      </c>
      <c r="J534" s="1" t="str">
        <f>Spaces!J534</f>
        <v/>
      </c>
      <c r="K534" s="1" t="str">
        <f>Spaces!K534</f>
        <v/>
      </c>
      <c r="L534" s="1" t="str">
        <f>Spaces!L534</f>
        <v/>
      </c>
      <c r="M534" s="1" t="str">
        <f>Spaces!M534</f>
        <v/>
      </c>
      <c r="N534" s="1" t="str">
        <f>Spaces!N534</f>
        <v/>
      </c>
      <c r="O534" s="1" t="str">
        <f>Spaces!O534</f>
        <v/>
      </c>
      <c r="P534" s="1" t="str">
        <f>Spaces!P534</f>
        <v/>
      </c>
      <c r="Q534" s="1" t="str">
        <f>Spaces!Q534</f>
        <v/>
      </c>
      <c r="R534" s="1" t="str">
        <f>Spaces!R534</f>
        <v/>
      </c>
      <c r="S534" s="1" t="str">
        <f>Spaces!S534</f>
        <v/>
      </c>
      <c r="T534" s="1" t="str">
        <f>Spaces!T534</f>
        <v/>
      </c>
      <c r="U534" s="1" t="str">
        <f>Spaces!U534</f>
        <v/>
      </c>
      <c r="V534" s="1" t="str">
        <f t="shared" si="1"/>
        <v/>
      </c>
      <c r="W534" s="5" t="str">
        <f t="shared" si="2"/>
        <v/>
      </c>
      <c r="X534" s="5" t="str">
        <f t="shared" si="3"/>
        <v/>
      </c>
      <c r="Y534" s="5" t="str">
        <f t="shared" si="4"/>
        <v/>
      </c>
      <c r="Z534" s="5" t="str">
        <f t="shared" si="5"/>
        <v/>
      </c>
    </row>
    <row r="535">
      <c r="A535" s="1" t="str">
        <f>Spaces!A535</f>
        <v/>
      </c>
      <c r="B535" s="1" t="str">
        <f>Spaces!B535</f>
        <v/>
      </c>
      <c r="C535" s="1" t="str">
        <f>Spaces!C535</f>
        <v/>
      </c>
      <c r="D535" s="1" t="str">
        <f>Spaces!D535</f>
        <v/>
      </c>
      <c r="E535" s="1" t="str">
        <f>Spaces!E535</f>
        <v/>
      </c>
      <c r="F535" s="1" t="str">
        <f>Spaces!F535</f>
        <v/>
      </c>
      <c r="G535" s="1" t="str">
        <f>Spaces!G535</f>
        <v/>
      </c>
      <c r="H535" s="1" t="str">
        <f>Spaces!H535</f>
        <v/>
      </c>
      <c r="I535" s="1" t="str">
        <f>Spaces!I535</f>
        <v/>
      </c>
      <c r="J535" s="1" t="str">
        <f>Spaces!J535</f>
        <v/>
      </c>
      <c r="K535" s="1" t="str">
        <f>Spaces!K535</f>
        <v/>
      </c>
      <c r="L535" s="1" t="str">
        <f>Spaces!L535</f>
        <v/>
      </c>
      <c r="M535" s="1" t="str">
        <f>Spaces!M535</f>
        <v/>
      </c>
      <c r="N535" s="1" t="str">
        <f>Spaces!N535</f>
        <v/>
      </c>
      <c r="O535" s="1" t="str">
        <f>Spaces!O535</f>
        <v/>
      </c>
      <c r="P535" s="1" t="str">
        <f>Spaces!P535</f>
        <v/>
      </c>
      <c r="Q535" s="1" t="str">
        <f>Spaces!Q535</f>
        <v/>
      </c>
      <c r="R535" s="1" t="str">
        <f>Spaces!R535</f>
        <v/>
      </c>
      <c r="S535" s="1" t="str">
        <f>Spaces!S535</f>
        <v/>
      </c>
      <c r="T535" s="1" t="str">
        <f>Spaces!T535</f>
        <v/>
      </c>
      <c r="U535" s="1" t="str">
        <f>Spaces!U535</f>
        <v/>
      </c>
      <c r="V535" s="1" t="str">
        <f t="shared" si="1"/>
        <v/>
      </c>
      <c r="W535" s="5" t="str">
        <f t="shared" si="2"/>
        <v/>
      </c>
      <c r="X535" s="5" t="str">
        <f t="shared" si="3"/>
        <v/>
      </c>
      <c r="Y535" s="5" t="str">
        <f t="shared" si="4"/>
        <v/>
      </c>
      <c r="Z535" s="5" t="str">
        <f t="shared" si="5"/>
        <v/>
      </c>
    </row>
    <row r="536">
      <c r="A536" s="1" t="str">
        <f>Spaces!A536</f>
        <v/>
      </c>
      <c r="B536" s="1" t="str">
        <f>Spaces!B536</f>
        <v/>
      </c>
      <c r="C536" s="1" t="str">
        <f>Spaces!C536</f>
        <v/>
      </c>
      <c r="D536" s="1" t="str">
        <f>Spaces!D536</f>
        <v/>
      </c>
      <c r="E536" s="1" t="str">
        <f>Spaces!E536</f>
        <v/>
      </c>
      <c r="F536" s="1" t="str">
        <f>Spaces!F536</f>
        <v/>
      </c>
      <c r="G536" s="1" t="str">
        <f>Spaces!G536</f>
        <v/>
      </c>
      <c r="H536" s="1" t="str">
        <f>Spaces!H536</f>
        <v/>
      </c>
      <c r="I536" s="1" t="str">
        <f>Spaces!I536</f>
        <v/>
      </c>
      <c r="J536" s="1" t="str">
        <f>Spaces!J536</f>
        <v/>
      </c>
      <c r="K536" s="1" t="str">
        <f>Spaces!K536</f>
        <v/>
      </c>
      <c r="L536" s="1" t="str">
        <f>Spaces!L536</f>
        <v/>
      </c>
      <c r="M536" s="1" t="str">
        <f>Spaces!M536</f>
        <v/>
      </c>
      <c r="N536" s="1" t="str">
        <f>Spaces!N536</f>
        <v/>
      </c>
      <c r="O536" s="1" t="str">
        <f>Spaces!O536</f>
        <v/>
      </c>
      <c r="P536" s="1" t="str">
        <f>Spaces!P536</f>
        <v/>
      </c>
      <c r="Q536" s="1" t="str">
        <f>Spaces!Q536</f>
        <v/>
      </c>
      <c r="R536" s="1" t="str">
        <f>Spaces!R536</f>
        <v/>
      </c>
      <c r="S536" s="1" t="str">
        <f>Spaces!S536</f>
        <v/>
      </c>
      <c r="T536" s="1" t="str">
        <f>Spaces!T536</f>
        <v/>
      </c>
      <c r="U536" s="1" t="str">
        <f>Spaces!U536</f>
        <v/>
      </c>
      <c r="V536" s="1" t="str">
        <f t="shared" si="1"/>
        <v/>
      </c>
      <c r="W536" s="5" t="str">
        <f t="shared" si="2"/>
        <v/>
      </c>
      <c r="X536" s="5" t="str">
        <f t="shared" si="3"/>
        <v/>
      </c>
      <c r="Y536" s="5" t="str">
        <f t="shared" si="4"/>
        <v/>
      </c>
      <c r="Z536" s="5" t="str">
        <f t="shared" si="5"/>
        <v/>
      </c>
    </row>
    <row r="537">
      <c r="A537" s="1" t="str">
        <f>Spaces!A537</f>
        <v/>
      </c>
      <c r="B537" s="1" t="str">
        <f>Spaces!B537</f>
        <v/>
      </c>
      <c r="C537" s="1" t="str">
        <f>Spaces!C537</f>
        <v/>
      </c>
      <c r="D537" s="1" t="str">
        <f>Spaces!D537</f>
        <v/>
      </c>
      <c r="E537" s="1" t="str">
        <f>Spaces!E537</f>
        <v/>
      </c>
      <c r="F537" s="1" t="str">
        <f>Spaces!F537</f>
        <v/>
      </c>
      <c r="G537" s="1" t="str">
        <f>Spaces!G537</f>
        <v/>
      </c>
      <c r="H537" s="1" t="str">
        <f>Spaces!H537</f>
        <v/>
      </c>
      <c r="I537" s="1" t="str">
        <f>Spaces!I537</f>
        <v/>
      </c>
      <c r="J537" s="1" t="str">
        <f>Spaces!J537</f>
        <v/>
      </c>
      <c r="K537" s="1" t="str">
        <f>Spaces!K537</f>
        <v/>
      </c>
      <c r="L537" s="1" t="str">
        <f>Spaces!L537</f>
        <v/>
      </c>
      <c r="M537" s="1" t="str">
        <f>Spaces!M537</f>
        <v/>
      </c>
      <c r="N537" s="1" t="str">
        <f>Spaces!N537</f>
        <v/>
      </c>
      <c r="O537" s="1" t="str">
        <f>Spaces!O537</f>
        <v/>
      </c>
      <c r="P537" s="1" t="str">
        <f>Spaces!P537</f>
        <v/>
      </c>
      <c r="Q537" s="1" t="str">
        <f>Spaces!Q537</f>
        <v/>
      </c>
      <c r="R537" s="1" t="str">
        <f>Spaces!R537</f>
        <v/>
      </c>
      <c r="S537" s="1" t="str">
        <f>Spaces!S537</f>
        <v/>
      </c>
      <c r="T537" s="1" t="str">
        <f>Spaces!T537</f>
        <v/>
      </c>
      <c r="U537" s="1" t="str">
        <f>Spaces!U537</f>
        <v/>
      </c>
      <c r="V537" s="1" t="str">
        <f t="shared" si="1"/>
        <v/>
      </c>
      <c r="W537" s="5" t="str">
        <f t="shared" si="2"/>
        <v/>
      </c>
      <c r="X537" s="5" t="str">
        <f t="shared" si="3"/>
        <v/>
      </c>
      <c r="Y537" s="5" t="str">
        <f t="shared" si="4"/>
        <v/>
      </c>
      <c r="Z537" s="5" t="str">
        <f t="shared" si="5"/>
        <v/>
      </c>
    </row>
    <row r="538">
      <c r="A538" s="1" t="str">
        <f>Spaces!A538</f>
        <v/>
      </c>
      <c r="B538" s="1" t="str">
        <f>Spaces!B538</f>
        <v/>
      </c>
      <c r="C538" s="1" t="str">
        <f>Spaces!C538</f>
        <v/>
      </c>
      <c r="D538" s="1" t="str">
        <f>Spaces!D538</f>
        <v/>
      </c>
      <c r="E538" s="1" t="str">
        <f>Spaces!E538</f>
        <v/>
      </c>
      <c r="F538" s="1" t="str">
        <f>Spaces!F538</f>
        <v/>
      </c>
      <c r="G538" s="1" t="str">
        <f>Spaces!G538</f>
        <v/>
      </c>
      <c r="H538" s="1" t="str">
        <f>Spaces!H538</f>
        <v/>
      </c>
      <c r="I538" s="1" t="str">
        <f>Spaces!I538</f>
        <v/>
      </c>
      <c r="J538" s="1" t="str">
        <f>Spaces!J538</f>
        <v/>
      </c>
      <c r="K538" s="1" t="str">
        <f>Spaces!K538</f>
        <v/>
      </c>
      <c r="L538" s="1" t="str">
        <f>Spaces!L538</f>
        <v/>
      </c>
      <c r="M538" s="1" t="str">
        <f>Spaces!M538</f>
        <v/>
      </c>
      <c r="N538" s="1" t="str">
        <f>Spaces!N538</f>
        <v/>
      </c>
      <c r="O538" s="1" t="str">
        <f>Spaces!O538</f>
        <v/>
      </c>
      <c r="P538" s="1" t="str">
        <f>Spaces!P538</f>
        <v/>
      </c>
      <c r="Q538" s="1" t="str">
        <f>Spaces!Q538</f>
        <v/>
      </c>
      <c r="R538" s="1" t="str">
        <f>Spaces!R538</f>
        <v/>
      </c>
      <c r="S538" s="1" t="str">
        <f>Spaces!S538</f>
        <v/>
      </c>
      <c r="T538" s="1" t="str">
        <f>Spaces!T538</f>
        <v/>
      </c>
      <c r="U538" s="1" t="str">
        <f>Spaces!U538</f>
        <v/>
      </c>
      <c r="V538" s="1" t="str">
        <f t="shared" si="1"/>
        <v/>
      </c>
      <c r="W538" s="5" t="str">
        <f t="shared" si="2"/>
        <v/>
      </c>
      <c r="X538" s="5" t="str">
        <f t="shared" si="3"/>
        <v/>
      </c>
      <c r="Y538" s="5" t="str">
        <f t="shared" si="4"/>
        <v/>
      </c>
      <c r="Z538" s="5" t="str">
        <f t="shared" si="5"/>
        <v/>
      </c>
    </row>
    <row r="539">
      <c r="A539" s="1" t="str">
        <f>Spaces!A539</f>
        <v/>
      </c>
      <c r="B539" s="1" t="str">
        <f>Spaces!B539</f>
        <v/>
      </c>
      <c r="C539" s="1" t="str">
        <f>Spaces!C539</f>
        <v/>
      </c>
      <c r="D539" s="1" t="str">
        <f>Spaces!D539</f>
        <v/>
      </c>
      <c r="E539" s="1" t="str">
        <f>Spaces!E539</f>
        <v/>
      </c>
      <c r="F539" s="1" t="str">
        <f>Spaces!F539</f>
        <v/>
      </c>
      <c r="G539" s="1" t="str">
        <f>Spaces!G539</f>
        <v/>
      </c>
      <c r="H539" s="1" t="str">
        <f>Spaces!H539</f>
        <v/>
      </c>
      <c r="I539" s="1" t="str">
        <f>Spaces!I539</f>
        <v/>
      </c>
      <c r="J539" s="1" t="str">
        <f>Spaces!J539</f>
        <v/>
      </c>
      <c r="K539" s="1" t="str">
        <f>Spaces!K539</f>
        <v/>
      </c>
      <c r="L539" s="1" t="str">
        <f>Spaces!L539</f>
        <v/>
      </c>
      <c r="M539" s="1" t="str">
        <f>Spaces!M539</f>
        <v/>
      </c>
      <c r="N539" s="1" t="str">
        <f>Spaces!N539</f>
        <v/>
      </c>
      <c r="O539" s="1" t="str">
        <f>Spaces!O539</f>
        <v/>
      </c>
      <c r="P539" s="1" t="str">
        <f>Spaces!P539</f>
        <v/>
      </c>
      <c r="Q539" s="1" t="str">
        <f>Spaces!Q539</f>
        <v/>
      </c>
      <c r="R539" s="1" t="str">
        <f>Spaces!R539</f>
        <v/>
      </c>
      <c r="S539" s="1" t="str">
        <f>Spaces!S539</f>
        <v/>
      </c>
      <c r="T539" s="1" t="str">
        <f>Spaces!T539</f>
        <v/>
      </c>
      <c r="U539" s="1" t="str">
        <f>Spaces!U539</f>
        <v/>
      </c>
      <c r="V539" s="1" t="str">
        <f t="shared" si="1"/>
        <v/>
      </c>
      <c r="W539" s="5" t="str">
        <f t="shared" si="2"/>
        <v/>
      </c>
      <c r="X539" s="5" t="str">
        <f t="shared" si="3"/>
        <v/>
      </c>
      <c r="Y539" s="5" t="str">
        <f t="shared" si="4"/>
        <v/>
      </c>
      <c r="Z539" s="5" t="str">
        <f t="shared" si="5"/>
        <v/>
      </c>
    </row>
    <row r="540">
      <c r="A540" s="1" t="str">
        <f>Spaces!A540</f>
        <v/>
      </c>
      <c r="B540" s="1" t="str">
        <f>Spaces!B540</f>
        <v/>
      </c>
      <c r="C540" s="1" t="str">
        <f>Spaces!C540</f>
        <v/>
      </c>
      <c r="D540" s="1" t="str">
        <f>Spaces!D540</f>
        <v/>
      </c>
      <c r="E540" s="1" t="str">
        <f>Spaces!E540</f>
        <v/>
      </c>
      <c r="F540" s="1" t="str">
        <f>Spaces!F540</f>
        <v/>
      </c>
      <c r="G540" s="1" t="str">
        <f>Spaces!G540</f>
        <v/>
      </c>
      <c r="H540" s="1" t="str">
        <f>Spaces!H540</f>
        <v/>
      </c>
      <c r="I540" s="1" t="str">
        <f>Spaces!I540</f>
        <v/>
      </c>
      <c r="J540" s="1" t="str">
        <f>Spaces!J540</f>
        <v/>
      </c>
      <c r="K540" s="1" t="str">
        <f>Spaces!K540</f>
        <v/>
      </c>
      <c r="L540" s="1" t="str">
        <f>Spaces!L540</f>
        <v/>
      </c>
      <c r="M540" s="1" t="str">
        <f>Spaces!M540</f>
        <v/>
      </c>
      <c r="N540" s="1" t="str">
        <f>Spaces!N540</f>
        <v/>
      </c>
      <c r="O540" s="1" t="str">
        <f>Spaces!O540</f>
        <v/>
      </c>
      <c r="P540" s="1" t="str">
        <f>Spaces!P540</f>
        <v/>
      </c>
      <c r="Q540" s="1" t="str">
        <f>Spaces!Q540</f>
        <v/>
      </c>
      <c r="R540" s="1" t="str">
        <f>Spaces!R540</f>
        <v/>
      </c>
      <c r="S540" s="1" t="str">
        <f>Spaces!S540</f>
        <v/>
      </c>
      <c r="T540" s="1" t="str">
        <f>Spaces!T540</f>
        <v/>
      </c>
      <c r="U540" s="1" t="str">
        <f>Spaces!U540</f>
        <v/>
      </c>
      <c r="V540" s="1" t="str">
        <f t="shared" si="1"/>
        <v/>
      </c>
      <c r="W540" s="5" t="str">
        <f t="shared" si="2"/>
        <v/>
      </c>
      <c r="X540" s="5" t="str">
        <f t="shared" si="3"/>
        <v/>
      </c>
      <c r="Y540" s="5" t="str">
        <f t="shared" si="4"/>
        <v/>
      </c>
      <c r="Z540" s="5" t="str">
        <f t="shared" si="5"/>
        <v/>
      </c>
    </row>
    <row r="541">
      <c r="A541" s="1" t="str">
        <f>Spaces!A541</f>
        <v/>
      </c>
      <c r="B541" s="1" t="str">
        <f>Spaces!B541</f>
        <v/>
      </c>
      <c r="C541" s="1" t="str">
        <f>Spaces!C541</f>
        <v/>
      </c>
      <c r="D541" s="1" t="str">
        <f>Spaces!D541</f>
        <v/>
      </c>
      <c r="E541" s="1" t="str">
        <f>Spaces!E541</f>
        <v/>
      </c>
      <c r="F541" s="1" t="str">
        <f>Spaces!F541</f>
        <v/>
      </c>
      <c r="G541" s="1" t="str">
        <f>Spaces!G541</f>
        <v/>
      </c>
      <c r="H541" s="1" t="str">
        <f>Spaces!H541</f>
        <v/>
      </c>
      <c r="I541" s="1" t="str">
        <f>Spaces!I541</f>
        <v/>
      </c>
      <c r="J541" s="1" t="str">
        <f>Spaces!J541</f>
        <v/>
      </c>
      <c r="K541" s="1" t="str">
        <f>Spaces!K541</f>
        <v/>
      </c>
      <c r="L541" s="1" t="str">
        <f>Spaces!L541</f>
        <v/>
      </c>
      <c r="M541" s="1" t="str">
        <f>Spaces!M541</f>
        <v/>
      </c>
      <c r="N541" s="1" t="str">
        <f>Spaces!N541</f>
        <v/>
      </c>
      <c r="O541" s="1" t="str">
        <f>Spaces!O541</f>
        <v/>
      </c>
      <c r="P541" s="1" t="str">
        <f>Spaces!P541</f>
        <v/>
      </c>
      <c r="Q541" s="1" t="str">
        <f>Spaces!Q541</f>
        <v/>
      </c>
      <c r="R541" s="1" t="str">
        <f>Spaces!R541</f>
        <v/>
      </c>
      <c r="S541" s="1" t="str">
        <f>Spaces!S541</f>
        <v/>
      </c>
      <c r="T541" s="1" t="str">
        <f>Spaces!T541</f>
        <v/>
      </c>
      <c r="U541" s="1" t="str">
        <f>Spaces!U541</f>
        <v/>
      </c>
      <c r="V541" s="1" t="str">
        <f t="shared" si="1"/>
        <v/>
      </c>
      <c r="W541" s="5" t="str">
        <f t="shared" si="2"/>
        <v/>
      </c>
      <c r="X541" s="5" t="str">
        <f t="shared" si="3"/>
        <v/>
      </c>
      <c r="Y541" s="5" t="str">
        <f t="shared" si="4"/>
        <v/>
      </c>
      <c r="Z541" s="5" t="str">
        <f t="shared" si="5"/>
        <v/>
      </c>
    </row>
    <row r="542">
      <c r="A542" s="1" t="str">
        <f>Spaces!A542</f>
        <v/>
      </c>
      <c r="B542" s="1" t="str">
        <f>Spaces!B542</f>
        <v/>
      </c>
      <c r="C542" s="1" t="str">
        <f>Spaces!C542</f>
        <v/>
      </c>
      <c r="D542" s="1" t="str">
        <f>Spaces!D542</f>
        <v/>
      </c>
      <c r="E542" s="1" t="str">
        <f>Spaces!E542</f>
        <v/>
      </c>
      <c r="F542" s="1" t="str">
        <f>Spaces!F542</f>
        <v/>
      </c>
      <c r="G542" s="1" t="str">
        <f>Spaces!G542</f>
        <v/>
      </c>
      <c r="H542" s="1" t="str">
        <f>Spaces!H542</f>
        <v/>
      </c>
      <c r="I542" s="1" t="str">
        <f>Spaces!I542</f>
        <v/>
      </c>
      <c r="J542" s="1" t="str">
        <f>Spaces!J542</f>
        <v/>
      </c>
      <c r="K542" s="1" t="str">
        <f>Spaces!K542</f>
        <v/>
      </c>
      <c r="L542" s="1" t="str">
        <f>Spaces!L542</f>
        <v/>
      </c>
      <c r="M542" s="1" t="str">
        <f>Spaces!M542</f>
        <v/>
      </c>
      <c r="N542" s="1" t="str">
        <f>Spaces!N542</f>
        <v/>
      </c>
      <c r="O542" s="1" t="str">
        <f>Spaces!O542</f>
        <v/>
      </c>
      <c r="P542" s="1" t="str">
        <f>Spaces!P542</f>
        <v/>
      </c>
      <c r="Q542" s="1" t="str">
        <f>Spaces!Q542</f>
        <v/>
      </c>
      <c r="R542" s="1" t="str">
        <f>Spaces!R542</f>
        <v/>
      </c>
      <c r="S542" s="1" t="str">
        <f>Spaces!S542</f>
        <v/>
      </c>
      <c r="T542" s="1" t="str">
        <f>Spaces!T542</f>
        <v/>
      </c>
      <c r="U542" s="1" t="str">
        <f>Spaces!U542</f>
        <v/>
      </c>
      <c r="V542" s="1" t="str">
        <f t="shared" si="1"/>
        <v/>
      </c>
      <c r="W542" s="5" t="str">
        <f t="shared" si="2"/>
        <v/>
      </c>
      <c r="X542" s="5" t="str">
        <f t="shared" si="3"/>
        <v/>
      </c>
      <c r="Y542" s="5" t="str">
        <f t="shared" si="4"/>
        <v/>
      </c>
      <c r="Z542" s="5" t="str">
        <f t="shared" si="5"/>
        <v/>
      </c>
    </row>
    <row r="543">
      <c r="A543" s="1" t="str">
        <f>Spaces!A543</f>
        <v/>
      </c>
      <c r="B543" s="1" t="str">
        <f>Spaces!B543</f>
        <v/>
      </c>
      <c r="C543" s="1" t="str">
        <f>Spaces!C543</f>
        <v/>
      </c>
      <c r="D543" s="1" t="str">
        <f>Spaces!D543</f>
        <v/>
      </c>
      <c r="E543" s="1" t="str">
        <f>Spaces!E543</f>
        <v/>
      </c>
      <c r="F543" s="1" t="str">
        <f>Spaces!F543</f>
        <v/>
      </c>
      <c r="G543" s="1" t="str">
        <f>Spaces!G543</f>
        <v/>
      </c>
      <c r="H543" s="1" t="str">
        <f>Spaces!H543</f>
        <v/>
      </c>
      <c r="I543" s="1" t="str">
        <f>Spaces!I543</f>
        <v/>
      </c>
      <c r="J543" s="1" t="str">
        <f>Spaces!J543</f>
        <v/>
      </c>
      <c r="K543" s="1" t="str">
        <f>Spaces!K543</f>
        <v/>
      </c>
      <c r="L543" s="1" t="str">
        <f>Spaces!L543</f>
        <v/>
      </c>
      <c r="M543" s="1" t="str">
        <f>Spaces!M543</f>
        <v/>
      </c>
      <c r="N543" s="1" t="str">
        <f>Spaces!N543</f>
        <v/>
      </c>
      <c r="O543" s="1" t="str">
        <f>Spaces!O543</f>
        <v/>
      </c>
      <c r="P543" s="1" t="str">
        <f>Spaces!P543</f>
        <v/>
      </c>
      <c r="Q543" s="1" t="str">
        <f>Spaces!Q543</f>
        <v/>
      </c>
      <c r="R543" s="1" t="str">
        <f>Spaces!R543</f>
        <v/>
      </c>
      <c r="S543" s="1" t="str">
        <f>Spaces!S543</f>
        <v/>
      </c>
      <c r="T543" s="1" t="str">
        <f>Spaces!T543</f>
        <v/>
      </c>
      <c r="U543" s="1" t="str">
        <f>Spaces!U543</f>
        <v/>
      </c>
      <c r="V543" s="1" t="str">
        <f t="shared" si="1"/>
        <v/>
      </c>
      <c r="W543" s="5" t="str">
        <f t="shared" si="2"/>
        <v/>
      </c>
      <c r="X543" s="5" t="str">
        <f t="shared" si="3"/>
        <v/>
      </c>
      <c r="Y543" s="5" t="str">
        <f t="shared" si="4"/>
        <v/>
      </c>
      <c r="Z543" s="5" t="str">
        <f t="shared" si="5"/>
        <v/>
      </c>
    </row>
    <row r="544">
      <c r="A544" s="1" t="str">
        <f>Spaces!A544</f>
        <v/>
      </c>
      <c r="B544" s="1" t="str">
        <f>Spaces!B544</f>
        <v/>
      </c>
      <c r="C544" s="1" t="str">
        <f>Spaces!C544</f>
        <v/>
      </c>
      <c r="D544" s="1" t="str">
        <f>Spaces!D544</f>
        <v/>
      </c>
      <c r="E544" s="1" t="str">
        <f>Spaces!E544</f>
        <v/>
      </c>
      <c r="F544" s="1" t="str">
        <f>Spaces!F544</f>
        <v/>
      </c>
      <c r="G544" s="1" t="str">
        <f>Spaces!G544</f>
        <v/>
      </c>
      <c r="H544" s="1" t="str">
        <f>Spaces!H544</f>
        <v/>
      </c>
      <c r="I544" s="1" t="str">
        <f>Spaces!I544</f>
        <v/>
      </c>
      <c r="J544" s="1" t="str">
        <f>Spaces!J544</f>
        <v/>
      </c>
      <c r="K544" s="1" t="str">
        <f>Spaces!K544</f>
        <v/>
      </c>
      <c r="L544" s="1" t="str">
        <f>Spaces!L544</f>
        <v/>
      </c>
      <c r="M544" s="1" t="str">
        <f>Spaces!M544</f>
        <v/>
      </c>
      <c r="N544" s="1" t="str">
        <f>Spaces!N544</f>
        <v/>
      </c>
      <c r="O544" s="1" t="str">
        <f>Spaces!O544</f>
        <v/>
      </c>
      <c r="P544" s="1" t="str">
        <f>Spaces!P544</f>
        <v/>
      </c>
      <c r="Q544" s="1" t="str">
        <f>Spaces!Q544</f>
        <v/>
      </c>
      <c r="R544" s="1" t="str">
        <f>Spaces!R544</f>
        <v/>
      </c>
      <c r="S544" s="1" t="str">
        <f>Spaces!S544</f>
        <v/>
      </c>
      <c r="T544" s="1" t="str">
        <f>Spaces!T544</f>
        <v/>
      </c>
      <c r="U544" s="1" t="str">
        <f>Spaces!U544</f>
        <v/>
      </c>
      <c r="V544" s="1" t="str">
        <f t="shared" si="1"/>
        <v/>
      </c>
      <c r="W544" s="5" t="str">
        <f t="shared" si="2"/>
        <v/>
      </c>
      <c r="X544" s="5" t="str">
        <f t="shared" si="3"/>
        <v/>
      </c>
      <c r="Y544" s="5" t="str">
        <f t="shared" si="4"/>
        <v/>
      </c>
      <c r="Z544" s="5" t="str">
        <f t="shared" si="5"/>
        <v/>
      </c>
    </row>
    <row r="545">
      <c r="A545" s="1" t="str">
        <f>Spaces!A545</f>
        <v/>
      </c>
      <c r="B545" s="1" t="str">
        <f>Spaces!B545</f>
        <v/>
      </c>
      <c r="C545" s="1" t="str">
        <f>Spaces!C545</f>
        <v/>
      </c>
      <c r="D545" s="1" t="str">
        <f>Spaces!D545</f>
        <v/>
      </c>
      <c r="E545" s="1" t="str">
        <f>Spaces!E545</f>
        <v/>
      </c>
      <c r="F545" s="1" t="str">
        <f>Spaces!F545</f>
        <v/>
      </c>
      <c r="G545" s="1" t="str">
        <f>Spaces!G545</f>
        <v/>
      </c>
      <c r="H545" s="1" t="str">
        <f>Spaces!H545</f>
        <v/>
      </c>
      <c r="I545" s="1" t="str">
        <f>Spaces!I545</f>
        <v/>
      </c>
      <c r="J545" s="1" t="str">
        <f>Spaces!J545</f>
        <v/>
      </c>
      <c r="K545" s="1" t="str">
        <f>Spaces!K545</f>
        <v/>
      </c>
      <c r="L545" s="1" t="str">
        <f>Spaces!L545</f>
        <v/>
      </c>
      <c r="M545" s="1" t="str">
        <f>Spaces!M545</f>
        <v/>
      </c>
      <c r="N545" s="1" t="str">
        <f>Spaces!N545</f>
        <v/>
      </c>
      <c r="O545" s="1" t="str">
        <f>Spaces!O545</f>
        <v/>
      </c>
      <c r="P545" s="1" t="str">
        <f>Spaces!P545</f>
        <v/>
      </c>
      <c r="Q545" s="1" t="str">
        <f>Spaces!Q545</f>
        <v/>
      </c>
      <c r="R545" s="1" t="str">
        <f>Spaces!R545</f>
        <v/>
      </c>
      <c r="S545" s="1" t="str">
        <f>Spaces!S545</f>
        <v/>
      </c>
      <c r="T545" s="1" t="str">
        <f>Spaces!T545</f>
        <v/>
      </c>
      <c r="U545" s="1" t="str">
        <f>Spaces!U545</f>
        <v/>
      </c>
      <c r="V545" s="1" t="str">
        <f t="shared" si="1"/>
        <v/>
      </c>
      <c r="W545" s="5" t="str">
        <f t="shared" si="2"/>
        <v/>
      </c>
      <c r="X545" s="5" t="str">
        <f t="shared" si="3"/>
        <v/>
      </c>
      <c r="Y545" s="5" t="str">
        <f t="shared" si="4"/>
        <v/>
      </c>
      <c r="Z545" s="5" t="str">
        <f t="shared" si="5"/>
        <v/>
      </c>
    </row>
    <row r="546">
      <c r="A546" s="1" t="str">
        <f>Spaces!A546</f>
        <v/>
      </c>
      <c r="B546" s="1" t="str">
        <f>Spaces!B546</f>
        <v/>
      </c>
      <c r="C546" s="1" t="str">
        <f>Spaces!C546</f>
        <v/>
      </c>
      <c r="D546" s="1" t="str">
        <f>Spaces!D546</f>
        <v/>
      </c>
      <c r="E546" s="1" t="str">
        <f>Spaces!E546</f>
        <v/>
      </c>
      <c r="F546" s="1" t="str">
        <f>Spaces!F546</f>
        <v/>
      </c>
      <c r="G546" s="1" t="str">
        <f>Spaces!G546</f>
        <v/>
      </c>
      <c r="H546" s="1" t="str">
        <f>Spaces!H546</f>
        <v/>
      </c>
      <c r="I546" s="1" t="str">
        <f>Spaces!I546</f>
        <v/>
      </c>
      <c r="J546" s="1" t="str">
        <f>Spaces!J546</f>
        <v/>
      </c>
      <c r="K546" s="1" t="str">
        <f>Spaces!K546</f>
        <v/>
      </c>
      <c r="L546" s="1" t="str">
        <f>Spaces!L546</f>
        <v/>
      </c>
      <c r="M546" s="1" t="str">
        <f>Spaces!M546</f>
        <v/>
      </c>
      <c r="N546" s="1" t="str">
        <f>Spaces!N546</f>
        <v/>
      </c>
      <c r="O546" s="1" t="str">
        <f>Spaces!O546</f>
        <v/>
      </c>
      <c r="P546" s="1" t="str">
        <f>Spaces!P546</f>
        <v/>
      </c>
      <c r="Q546" s="1" t="str">
        <f>Spaces!Q546</f>
        <v/>
      </c>
      <c r="R546" s="1" t="str">
        <f>Spaces!R546</f>
        <v/>
      </c>
      <c r="S546" s="1" t="str">
        <f>Spaces!S546</f>
        <v/>
      </c>
      <c r="T546" s="1" t="str">
        <f>Spaces!T546</f>
        <v/>
      </c>
      <c r="U546" s="1" t="str">
        <f>Spaces!U546</f>
        <v/>
      </c>
      <c r="V546" s="1" t="str">
        <f t="shared" si="1"/>
        <v/>
      </c>
      <c r="W546" s="5" t="str">
        <f t="shared" si="2"/>
        <v/>
      </c>
      <c r="X546" s="5" t="str">
        <f t="shared" si="3"/>
        <v/>
      </c>
      <c r="Y546" s="5" t="str">
        <f t="shared" si="4"/>
        <v/>
      </c>
      <c r="Z546" s="5" t="str">
        <f t="shared" si="5"/>
        <v/>
      </c>
    </row>
    <row r="547">
      <c r="A547" s="1" t="str">
        <f>Spaces!A547</f>
        <v/>
      </c>
      <c r="B547" s="1" t="str">
        <f>Spaces!B547</f>
        <v/>
      </c>
      <c r="C547" s="1" t="str">
        <f>Spaces!C547</f>
        <v/>
      </c>
      <c r="D547" s="1" t="str">
        <f>Spaces!D547</f>
        <v/>
      </c>
      <c r="E547" s="1" t="str">
        <f>Spaces!E547</f>
        <v/>
      </c>
      <c r="F547" s="1" t="str">
        <f>Spaces!F547</f>
        <v/>
      </c>
      <c r="G547" s="1" t="str">
        <f>Spaces!G547</f>
        <v/>
      </c>
      <c r="H547" s="1" t="str">
        <f>Spaces!H547</f>
        <v/>
      </c>
      <c r="I547" s="1" t="str">
        <f>Spaces!I547</f>
        <v/>
      </c>
      <c r="J547" s="1" t="str">
        <f>Spaces!J547</f>
        <v/>
      </c>
      <c r="K547" s="1" t="str">
        <f>Spaces!K547</f>
        <v/>
      </c>
      <c r="L547" s="1" t="str">
        <f>Spaces!L547</f>
        <v/>
      </c>
      <c r="M547" s="1" t="str">
        <f>Spaces!M547</f>
        <v/>
      </c>
      <c r="N547" s="1" t="str">
        <f>Spaces!N547</f>
        <v/>
      </c>
      <c r="O547" s="1" t="str">
        <f>Spaces!O547</f>
        <v/>
      </c>
      <c r="P547" s="1" t="str">
        <f>Spaces!P547</f>
        <v/>
      </c>
      <c r="Q547" s="1" t="str">
        <f>Spaces!Q547</f>
        <v/>
      </c>
      <c r="R547" s="1" t="str">
        <f>Spaces!R547</f>
        <v/>
      </c>
      <c r="S547" s="1" t="str">
        <f>Spaces!S547</f>
        <v/>
      </c>
      <c r="T547" s="1" t="str">
        <f>Spaces!T547</f>
        <v/>
      </c>
      <c r="U547" s="1" t="str">
        <f>Spaces!U547</f>
        <v/>
      </c>
      <c r="V547" s="1" t="str">
        <f t="shared" si="1"/>
        <v/>
      </c>
      <c r="W547" s="5" t="str">
        <f t="shared" si="2"/>
        <v/>
      </c>
      <c r="X547" s="5" t="str">
        <f t="shared" si="3"/>
        <v/>
      </c>
      <c r="Y547" s="5" t="str">
        <f t="shared" si="4"/>
        <v/>
      </c>
      <c r="Z547" s="5" t="str">
        <f t="shared" si="5"/>
        <v/>
      </c>
    </row>
    <row r="548">
      <c r="A548" s="1" t="str">
        <f>Spaces!A548</f>
        <v/>
      </c>
      <c r="B548" s="1" t="str">
        <f>Spaces!B548</f>
        <v/>
      </c>
      <c r="C548" s="1" t="str">
        <f>Spaces!C548</f>
        <v/>
      </c>
      <c r="D548" s="1" t="str">
        <f>Spaces!D548</f>
        <v/>
      </c>
      <c r="E548" s="1" t="str">
        <f>Spaces!E548</f>
        <v/>
      </c>
      <c r="F548" s="1" t="str">
        <f>Spaces!F548</f>
        <v/>
      </c>
      <c r="G548" s="1" t="str">
        <f>Spaces!G548</f>
        <v/>
      </c>
      <c r="H548" s="1" t="str">
        <f>Spaces!H548</f>
        <v/>
      </c>
      <c r="I548" s="1" t="str">
        <f>Spaces!I548</f>
        <v/>
      </c>
      <c r="J548" s="1" t="str">
        <f>Spaces!J548</f>
        <v/>
      </c>
      <c r="K548" s="1" t="str">
        <f>Spaces!K548</f>
        <v/>
      </c>
      <c r="L548" s="1" t="str">
        <f>Spaces!L548</f>
        <v/>
      </c>
      <c r="M548" s="1" t="str">
        <f>Spaces!M548</f>
        <v/>
      </c>
      <c r="N548" s="1" t="str">
        <f>Spaces!N548</f>
        <v/>
      </c>
      <c r="O548" s="1" t="str">
        <f>Spaces!O548</f>
        <v/>
      </c>
      <c r="P548" s="1" t="str">
        <f>Spaces!P548</f>
        <v/>
      </c>
      <c r="Q548" s="1" t="str">
        <f>Spaces!Q548</f>
        <v/>
      </c>
      <c r="R548" s="1" t="str">
        <f>Spaces!R548</f>
        <v/>
      </c>
      <c r="S548" s="1" t="str">
        <f>Spaces!S548</f>
        <v/>
      </c>
      <c r="T548" s="1" t="str">
        <f>Spaces!T548</f>
        <v/>
      </c>
      <c r="U548" s="1" t="str">
        <f>Spaces!U548</f>
        <v/>
      </c>
      <c r="V548" s="1" t="str">
        <f t="shared" si="1"/>
        <v/>
      </c>
      <c r="W548" s="5" t="str">
        <f t="shared" si="2"/>
        <v/>
      </c>
      <c r="X548" s="5" t="str">
        <f t="shared" si="3"/>
        <v/>
      </c>
      <c r="Y548" s="5" t="str">
        <f t="shared" si="4"/>
        <v/>
      </c>
      <c r="Z548" s="5" t="str">
        <f t="shared" si="5"/>
        <v/>
      </c>
    </row>
    <row r="549">
      <c r="A549" s="1" t="str">
        <f>Spaces!A549</f>
        <v/>
      </c>
      <c r="B549" s="1" t="str">
        <f>Spaces!B549</f>
        <v/>
      </c>
      <c r="C549" s="1" t="str">
        <f>Spaces!C549</f>
        <v/>
      </c>
      <c r="D549" s="1" t="str">
        <f>Spaces!D549</f>
        <v/>
      </c>
      <c r="E549" s="1" t="str">
        <f>Spaces!E549</f>
        <v/>
      </c>
      <c r="F549" s="1" t="str">
        <f>Spaces!F549</f>
        <v/>
      </c>
      <c r="G549" s="1" t="str">
        <f>Spaces!G549</f>
        <v/>
      </c>
      <c r="H549" s="1" t="str">
        <f>Spaces!H549</f>
        <v/>
      </c>
      <c r="I549" s="1" t="str">
        <f>Spaces!I549</f>
        <v/>
      </c>
      <c r="J549" s="1" t="str">
        <f>Spaces!J549</f>
        <v/>
      </c>
      <c r="K549" s="1" t="str">
        <f>Spaces!K549</f>
        <v/>
      </c>
      <c r="L549" s="1" t="str">
        <f>Spaces!L549</f>
        <v/>
      </c>
      <c r="M549" s="1" t="str">
        <f>Spaces!M549</f>
        <v/>
      </c>
      <c r="N549" s="1" t="str">
        <f>Spaces!N549</f>
        <v/>
      </c>
      <c r="O549" s="1" t="str">
        <f>Spaces!O549</f>
        <v/>
      </c>
      <c r="P549" s="1" t="str">
        <f>Spaces!P549</f>
        <v/>
      </c>
      <c r="Q549" s="1" t="str">
        <f>Spaces!Q549</f>
        <v/>
      </c>
      <c r="R549" s="1" t="str">
        <f>Spaces!R549</f>
        <v/>
      </c>
      <c r="S549" s="1" t="str">
        <f>Spaces!S549</f>
        <v/>
      </c>
      <c r="T549" s="1" t="str">
        <f>Spaces!T549</f>
        <v/>
      </c>
      <c r="U549" s="1" t="str">
        <f>Spaces!U549</f>
        <v/>
      </c>
      <c r="V549" s="1" t="str">
        <f t="shared" si="1"/>
        <v/>
      </c>
      <c r="W549" s="5" t="str">
        <f t="shared" si="2"/>
        <v/>
      </c>
      <c r="X549" s="5" t="str">
        <f t="shared" si="3"/>
        <v/>
      </c>
      <c r="Y549" s="5" t="str">
        <f t="shared" si="4"/>
        <v/>
      </c>
      <c r="Z549" s="5" t="str">
        <f t="shared" si="5"/>
        <v/>
      </c>
    </row>
    <row r="550">
      <c r="A550" s="1" t="str">
        <f>Spaces!A550</f>
        <v/>
      </c>
      <c r="B550" s="1" t="str">
        <f>Spaces!B550</f>
        <v/>
      </c>
      <c r="C550" s="1" t="str">
        <f>Spaces!C550</f>
        <v/>
      </c>
      <c r="D550" s="1" t="str">
        <f>Spaces!D550</f>
        <v/>
      </c>
      <c r="E550" s="1" t="str">
        <f>Spaces!E550</f>
        <v/>
      </c>
      <c r="F550" s="1" t="str">
        <f>Spaces!F550</f>
        <v/>
      </c>
      <c r="G550" s="1" t="str">
        <f>Spaces!G550</f>
        <v/>
      </c>
      <c r="H550" s="1" t="str">
        <f>Spaces!H550</f>
        <v/>
      </c>
      <c r="I550" s="1" t="str">
        <f>Spaces!I550</f>
        <v/>
      </c>
      <c r="J550" s="1" t="str">
        <f>Spaces!J550</f>
        <v/>
      </c>
      <c r="K550" s="1" t="str">
        <f>Spaces!K550</f>
        <v/>
      </c>
      <c r="L550" s="1" t="str">
        <f>Spaces!L550</f>
        <v/>
      </c>
      <c r="M550" s="1" t="str">
        <f>Spaces!M550</f>
        <v/>
      </c>
      <c r="N550" s="1" t="str">
        <f>Spaces!N550</f>
        <v/>
      </c>
      <c r="O550" s="1" t="str">
        <f>Spaces!O550</f>
        <v/>
      </c>
      <c r="P550" s="1" t="str">
        <f>Spaces!P550</f>
        <v/>
      </c>
      <c r="Q550" s="1" t="str">
        <f>Spaces!Q550</f>
        <v/>
      </c>
      <c r="R550" s="1" t="str">
        <f>Spaces!R550</f>
        <v/>
      </c>
      <c r="S550" s="1" t="str">
        <f>Spaces!S550</f>
        <v/>
      </c>
      <c r="T550" s="1" t="str">
        <f>Spaces!T550</f>
        <v/>
      </c>
      <c r="U550" s="1" t="str">
        <f>Spaces!U550</f>
        <v/>
      </c>
      <c r="V550" s="1" t="str">
        <f t="shared" si="1"/>
        <v/>
      </c>
      <c r="W550" s="5" t="str">
        <f t="shared" si="2"/>
        <v/>
      </c>
      <c r="X550" s="5" t="str">
        <f t="shared" si="3"/>
        <v/>
      </c>
      <c r="Y550" s="5" t="str">
        <f t="shared" si="4"/>
        <v/>
      </c>
      <c r="Z550" s="5" t="str">
        <f t="shared" si="5"/>
        <v/>
      </c>
    </row>
    <row r="551">
      <c r="A551" s="1" t="str">
        <f>Spaces!A551</f>
        <v/>
      </c>
      <c r="B551" s="1" t="str">
        <f>Spaces!B551</f>
        <v/>
      </c>
      <c r="C551" s="1" t="str">
        <f>Spaces!C551</f>
        <v/>
      </c>
      <c r="D551" s="1" t="str">
        <f>Spaces!D551</f>
        <v/>
      </c>
      <c r="E551" s="1" t="str">
        <f>Spaces!E551</f>
        <v/>
      </c>
      <c r="F551" s="1" t="str">
        <f>Spaces!F551</f>
        <v/>
      </c>
      <c r="G551" s="1" t="str">
        <f>Spaces!G551</f>
        <v/>
      </c>
      <c r="H551" s="1" t="str">
        <f>Spaces!H551</f>
        <v/>
      </c>
      <c r="I551" s="1" t="str">
        <f>Spaces!I551</f>
        <v/>
      </c>
      <c r="J551" s="1" t="str">
        <f>Spaces!J551</f>
        <v/>
      </c>
      <c r="K551" s="1" t="str">
        <f>Spaces!K551</f>
        <v/>
      </c>
      <c r="L551" s="1" t="str">
        <f>Spaces!L551</f>
        <v/>
      </c>
      <c r="M551" s="1" t="str">
        <f>Spaces!M551</f>
        <v/>
      </c>
      <c r="N551" s="1" t="str">
        <f>Spaces!N551</f>
        <v/>
      </c>
      <c r="O551" s="1" t="str">
        <f>Spaces!O551</f>
        <v/>
      </c>
      <c r="P551" s="1" t="str">
        <f>Spaces!P551</f>
        <v/>
      </c>
      <c r="Q551" s="1" t="str">
        <f>Spaces!Q551</f>
        <v/>
      </c>
      <c r="R551" s="1" t="str">
        <f>Spaces!R551</f>
        <v/>
      </c>
      <c r="S551" s="1" t="str">
        <f>Spaces!S551</f>
        <v/>
      </c>
      <c r="T551" s="1" t="str">
        <f>Spaces!T551</f>
        <v/>
      </c>
      <c r="U551" s="1" t="str">
        <f>Spaces!U551</f>
        <v/>
      </c>
      <c r="V551" s="1" t="str">
        <f t="shared" si="1"/>
        <v/>
      </c>
      <c r="W551" s="5" t="str">
        <f t="shared" si="2"/>
        <v/>
      </c>
      <c r="X551" s="5" t="str">
        <f t="shared" si="3"/>
        <v/>
      </c>
      <c r="Y551" s="5" t="str">
        <f t="shared" si="4"/>
        <v/>
      </c>
      <c r="Z551" s="5" t="str">
        <f t="shared" si="5"/>
        <v/>
      </c>
    </row>
    <row r="552">
      <c r="A552" s="1" t="str">
        <f>Spaces!A552</f>
        <v/>
      </c>
      <c r="B552" s="1" t="str">
        <f>Spaces!B552</f>
        <v/>
      </c>
      <c r="C552" s="1" t="str">
        <f>Spaces!C552</f>
        <v/>
      </c>
      <c r="D552" s="1" t="str">
        <f>Spaces!D552</f>
        <v/>
      </c>
      <c r="E552" s="1" t="str">
        <f>Spaces!E552</f>
        <v/>
      </c>
      <c r="F552" s="1" t="str">
        <f>Spaces!F552</f>
        <v/>
      </c>
      <c r="G552" s="1" t="str">
        <f>Spaces!G552</f>
        <v/>
      </c>
      <c r="H552" s="1" t="str">
        <f>Spaces!H552</f>
        <v/>
      </c>
      <c r="I552" s="1" t="str">
        <f>Spaces!I552</f>
        <v/>
      </c>
      <c r="J552" s="1" t="str">
        <f>Spaces!J552</f>
        <v/>
      </c>
      <c r="K552" s="1" t="str">
        <f>Spaces!K552</f>
        <v/>
      </c>
      <c r="L552" s="1" t="str">
        <f>Spaces!L552</f>
        <v/>
      </c>
      <c r="M552" s="1" t="str">
        <f>Spaces!M552</f>
        <v/>
      </c>
      <c r="N552" s="1" t="str">
        <f>Spaces!N552</f>
        <v/>
      </c>
      <c r="O552" s="1" t="str">
        <f>Spaces!O552</f>
        <v/>
      </c>
      <c r="P552" s="1" t="str">
        <f>Spaces!P552</f>
        <v/>
      </c>
      <c r="Q552" s="1" t="str">
        <f>Spaces!Q552</f>
        <v/>
      </c>
      <c r="R552" s="1" t="str">
        <f>Spaces!R552</f>
        <v/>
      </c>
      <c r="S552" s="1" t="str">
        <f>Spaces!S552</f>
        <v/>
      </c>
      <c r="T552" s="1" t="str">
        <f>Spaces!T552</f>
        <v/>
      </c>
      <c r="U552" s="1" t="str">
        <f>Spaces!U552</f>
        <v/>
      </c>
      <c r="V552" s="1" t="str">
        <f t="shared" si="1"/>
        <v/>
      </c>
      <c r="W552" s="5" t="str">
        <f t="shared" si="2"/>
        <v/>
      </c>
      <c r="X552" s="5" t="str">
        <f t="shared" si="3"/>
        <v/>
      </c>
      <c r="Y552" s="5" t="str">
        <f t="shared" si="4"/>
        <v/>
      </c>
      <c r="Z552" s="5" t="str">
        <f t="shared" si="5"/>
        <v/>
      </c>
    </row>
    <row r="553">
      <c r="A553" s="1" t="str">
        <f>Spaces!A553</f>
        <v/>
      </c>
      <c r="B553" s="1" t="str">
        <f>Spaces!B553</f>
        <v/>
      </c>
      <c r="C553" s="1" t="str">
        <f>Spaces!C553</f>
        <v/>
      </c>
      <c r="D553" s="1" t="str">
        <f>Spaces!D553</f>
        <v/>
      </c>
      <c r="E553" s="1" t="str">
        <f>Spaces!E553</f>
        <v/>
      </c>
      <c r="F553" s="1" t="str">
        <f>Spaces!F553</f>
        <v/>
      </c>
      <c r="G553" s="1" t="str">
        <f>Spaces!G553</f>
        <v/>
      </c>
      <c r="H553" s="1" t="str">
        <f>Spaces!H553</f>
        <v/>
      </c>
      <c r="I553" s="1" t="str">
        <f>Spaces!I553</f>
        <v/>
      </c>
      <c r="J553" s="1" t="str">
        <f>Spaces!J553</f>
        <v/>
      </c>
      <c r="K553" s="1" t="str">
        <f>Spaces!K553</f>
        <v/>
      </c>
      <c r="L553" s="1" t="str">
        <f>Spaces!L553</f>
        <v/>
      </c>
      <c r="M553" s="1" t="str">
        <f>Spaces!M553</f>
        <v/>
      </c>
      <c r="N553" s="1" t="str">
        <f>Spaces!N553</f>
        <v/>
      </c>
      <c r="O553" s="1" t="str">
        <f>Spaces!O553</f>
        <v/>
      </c>
      <c r="P553" s="1" t="str">
        <f>Spaces!P553</f>
        <v/>
      </c>
      <c r="Q553" s="1" t="str">
        <f>Spaces!Q553</f>
        <v/>
      </c>
      <c r="R553" s="1" t="str">
        <f>Spaces!R553</f>
        <v/>
      </c>
      <c r="S553" s="1" t="str">
        <f>Spaces!S553</f>
        <v/>
      </c>
      <c r="T553" s="1" t="str">
        <f>Spaces!T553</f>
        <v/>
      </c>
      <c r="U553" s="1" t="str">
        <f>Spaces!U553</f>
        <v/>
      </c>
      <c r="V553" s="1" t="str">
        <f t="shared" si="1"/>
        <v/>
      </c>
      <c r="W553" s="5" t="str">
        <f t="shared" si="2"/>
        <v/>
      </c>
      <c r="X553" s="5" t="str">
        <f t="shared" si="3"/>
        <v/>
      </c>
      <c r="Y553" s="5" t="str">
        <f t="shared" si="4"/>
        <v/>
      </c>
      <c r="Z553" s="5" t="str">
        <f t="shared" si="5"/>
        <v/>
      </c>
    </row>
    <row r="554">
      <c r="A554" s="1" t="str">
        <f>Spaces!A554</f>
        <v/>
      </c>
      <c r="B554" s="1" t="str">
        <f>Spaces!B554</f>
        <v/>
      </c>
      <c r="C554" s="1" t="str">
        <f>Spaces!C554</f>
        <v/>
      </c>
      <c r="D554" s="1" t="str">
        <f>Spaces!D554</f>
        <v/>
      </c>
      <c r="E554" s="1" t="str">
        <f>Spaces!E554</f>
        <v/>
      </c>
      <c r="F554" s="1" t="str">
        <f>Spaces!F554</f>
        <v/>
      </c>
      <c r="G554" s="1" t="str">
        <f>Spaces!G554</f>
        <v/>
      </c>
      <c r="H554" s="1" t="str">
        <f>Spaces!H554</f>
        <v/>
      </c>
      <c r="I554" s="1" t="str">
        <f>Spaces!I554</f>
        <v/>
      </c>
      <c r="J554" s="1" t="str">
        <f>Spaces!J554</f>
        <v/>
      </c>
      <c r="K554" s="1" t="str">
        <f>Spaces!K554</f>
        <v/>
      </c>
      <c r="L554" s="1" t="str">
        <f>Spaces!L554</f>
        <v/>
      </c>
      <c r="M554" s="1" t="str">
        <f>Spaces!M554</f>
        <v/>
      </c>
      <c r="N554" s="1" t="str">
        <f>Spaces!N554</f>
        <v/>
      </c>
      <c r="O554" s="1" t="str">
        <f>Spaces!O554</f>
        <v/>
      </c>
      <c r="P554" s="1" t="str">
        <f>Spaces!P554</f>
        <v/>
      </c>
      <c r="Q554" s="1" t="str">
        <f>Spaces!Q554</f>
        <v/>
      </c>
      <c r="R554" s="1" t="str">
        <f>Spaces!R554</f>
        <v/>
      </c>
      <c r="S554" s="1" t="str">
        <f>Spaces!S554</f>
        <v/>
      </c>
      <c r="T554" s="1" t="str">
        <f>Spaces!T554</f>
        <v/>
      </c>
      <c r="U554" s="1" t="str">
        <f>Spaces!U554</f>
        <v/>
      </c>
      <c r="V554" s="1" t="str">
        <f t="shared" si="1"/>
        <v/>
      </c>
      <c r="W554" s="5" t="str">
        <f t="shared" si="2"/>
        <v/>
      </c>
      <c r="X554" s="5" t="str">
        <f t="shared" si="3"/>
        <v/>
      </c>
      <c r="Y554" s="5" t="str">
        <f t="shared" si="4"/>
        <v/>
      </c>
      <c r="Z554" s="5" t="str">
        <f t="shared" si="5"/>
        <v/>
      </c>
    </row>
    <row r="555">
      <c r="A555" s="1" t="str">
        <f>Spaces!A555</f>
        <v/>
      </c>
      <c r="B555" s="1" t="str">
        <f>Spaces!B555</f>
        <v/>
      </c>
      <c r="C555" s="1" t="str">
        <f>Spaces!C555</f>
        <v/>
      </c>
      <c r="D555" s="1" t="str">
        <f>Spaces!D555</f>
        <v/>
      </c>
      <c r="E555" s="1" t="str">
        <f>Spaces!E555</f>
        <v/>
      </c>
      <c r="F555" s="1" t="str">
        <f>Spaces!F555</f>
        <v/>
      </c>
      <c r="G555" s="1" t="str">
        <f>Spaces!G555</f>
        <v/>
      </c>
      <c r="H555" s="1" t="str">
        <f>Spaces!H555</f>
        <v/>
      </c>
      <c r="I555" s="1" t="str">
        <f>Spaces!I555</f>
        <v/>
      </c>
      <c r="J555" s="1" t="str">
        <f>Spaces!J555</f>
        <v/>
      </c>
      <c r="K555" s="1" t="str">
        <f>Spaces!K555</f>
        <v/>
      </c>
      <c r="L555" s="1" t="str">
        <f>Spaces!L555</f>
        <v/>
      </c>
      <c r="M555" s="1" t="str">
        <f>Spaces!M555</f>
        <v/>
      </c>
      <c r="N555" s="1" t="str">
        <f>Spaces!N555</f>
        <v/>
      </c>
      <c r="O555" s="1" t="str">
        <f>Spaces!O555</f>
        <v/>
      </c>
      <c r="P555" s="1" t="str">
        <f>Spaces!P555</f>
        <v/>
      </c>
      <c r="Q555" s="1" t="str">
        <f>Spaces!Q555</f>
        <v/>
      </c>
      <c r="R555" s="1" t="str">
        <f>Spaces!R555</f>
        <v/>
      </c>
      <c r="S555" s="1" t="str">
        <f>Spaces!S555</f>
        <v/>
      </c>
      <c r="T555" s="1" t="str">
        <f>Spaces!T555</f>
        <v/>
      </c>
      <c r="U555" s="1" t="str">
        <f>Spaces!U555</f>
        <v/>
      </c>
      <c r="V555" s="1" t="str">
        <f t="shared" si="1"/>
        <v/>
      </c>
      <c r="W555" s="5" t="str">
        <f t="shared" si="2"/>
        <v/>
      </c>
      <c r="X555" s="5" t="str">
        <f t="shared" si="3"/>
        <v/>
      </c>
      <c r="Y555" s="5" t="str">
        <f t="shared" si="4"/>
        <v/>
      </c>
      <c r="Z555" s="5" t="str">
        <f t="shared" si="5"/>
        <v/>
      </c>
    </row>
    <row r="556">
      <c r="A556" s="1" t="str">
        <f>Spaces!A556</f>
        <v/>
      </c>
      <c r="B556" s="1" t="str">
        <f>Spaces!B556</f>
        <v/>
      </c>
      <c r="C556" s="1" t="str">
        <f>Spaces!C556</f>
        <v/>
      </c>
      <c r="D556" s="1" t="str">
        <f>Spaces!D556</f>
        <v/>
      </c>
      <c r="E556" s="1" t="str">
        <f>Spaces!E556</f>
        <v/>
      </c>
      <c r="F556" s="1" t="str">
        <f>Spaces!F556</f>
        <v/>
      </c>
      <c r="G556" s="1" t="str">
        <f>Spaces!G556</f>
        <v/>
      </c>
      <c r="H556" s="1" t="str">
        <f>Spaces!H556</f>
        <v/>
      </c>
      <c r="I556" s="1" t="str">
        <f>Spaces!I556</f>
        <v/>
      </c>
      <c r="J556" s="1" t="str">
        <f>Spaces!J556</f>
        <v/>
      </c>
      <c r="K556" s="1" t="str">
        <f>Spaces!K556</f>
        <v/>
      </c>
      <c r="L556" s="1" t="str">
        <f>Spaces!L556</f>
        <v/>
      </c>
      <c r="M556" s="1" t="str">
        <f>Spaces!M556</f>
        <v/>
      </c>
      <c r="N556" s="1" t="str">
        <f>Spaces!N556</f>
        <v/>
      </c>
      <c r="O556" s="1" t="str">
        <f>Spaces!O556</f>
        <v/>
      </c>
      <c r="P556" s="1" t="str">
        <f>Spaces!P556</f>
        <v/>
      </c>
      <c r="Q556" s="1" t="str">
        <f>Spaces!Q556</f>
        <v/>
      </c>
      <c r="R556" s="1" t="str">
        <f>Spaces!R556</f>
        <v/>
      </c>
      <c r="S556" s="1" t="str">
        <f>Spaces!S556</f>
        <v/>
      </c>
      <c r="T556" s="1" t="str">
        <f>Spaces!T556</f>
        <v/>
      </c>
      <c r="U556" s="1" t="str">
        <f>Spaces!U556</f>
        <v/>
      </c>
      <c r="V556" s="1" t="str">
        <f t="shared" si="1"/>
        <v/>
      </c>
      <c r="W556" s="5" t="str">
        <f t="shared" si="2"/>
        <v/>
      </c>
      <c r="X556" s="5" t="str">
        <f t="shared" si="3"/>
        <v/>
      </c>
      <c r="Y556" s="5" t="str">
        <f t="shared" si="4"/>
        <v/>
      </c>
      <c r="Z556" s="5" t="str">
        <f t="shared" si="5"/>
        <v/>
      </c>
    </row>
    <row r="557">
      <c r="A557" s="1" t="str">
        <f>Spaces!A557</f>
        <v/>
      </c>
      <c r="B557" s="1" t="str">
        <f>Spaces!B557</f>
        <v/>
      </c>
      <c r="C557" s="1" t="str">
        <f>Spaces!C557</f>
        <v/>
      </c>
      <c r="D557" s="1" t="str">
        <f>Spaces!D557</f>
        <v/>
      </c>
      <c r="E557" s="1" t="str">
        <f>Spaces!E557</f>
        <v/>
      </c>
      <c r="F557" s="1" t="str">
        <f>Spaces!F557</f>
        <v/>
      </c>
      <c r="G557" s="1" t="str">
        <f>Spaces!G557</f>
        <v/>
      </c>
      <c r="H557" s="1" t="str">
        <f>Spaces!H557</f>
        <v/>
      </c>
      <c r="I557" s="1" t="str">
        <f>Spaces!I557</f>
        <v/>
      </c>
      <c r="J557" s="1" t="str">
        <f>Spaces!J557</f>
        <v/>
      </c>
      <c r="K557" s="1" t="str">
        <f>Spaces!K557</f>
        <v/>
      </c>
      <c r="L557" s="1" t="str">
        <f>Spaces!L557</f>
        <v/>
      </c>
      <c r="M557" s="1" t="str">
        <f>Spaces!M557</f>
        <v/>
      </c>
      <c r="N557" s="1" t="str">
        <f>Spaces!N557</f>
        <v/>
      </c>
      <c r="O557" s="1" t="str">
        <f>Spaces!O557</f>
        <v/>
      </c>
      <c r="P557" s="1" t="str">
        <f>Spaces!P557</f>
        <v/>
      </c>
      <c r="Q557" s="1" t="str">
        <f>Spaces!Q557</f>
        <v/>
      </c>
      <c r="R557" s="1" t="str">
        <f>Spaces!R557</f>
        <v/>
      </c>
      <c r="S557" s="1" t="str">
        <f>Spaces!S557</f>
        <v/>
      </c>
      <c r="T557" s="1" t="str">
        <f>Spaces!T557</f>
        <v/>
      </c>
      <c r="U557" s="1" t="str">
        <f>Spaces!U557</f>
        <v/>
      </c>
      <c r="V557" s="1" t="str">
        <f t="shared" si="1"/>
        <v/>
      </c>
      <c r="W557" s="5" t="str">
        <f t="shared" si="2"/>
        <v/>
      </c>
      <c r="X557" s="5" t="str">
        <f t="shared" si="3"/>
        <v/>
      </c>
      <c r="Y557" s="5" t="str">
        <f t="shared" si="4"/>
        <v/>
      </c>
      <c r="Z557" s="5" t="str">
        <f t="shared" si="5"/>
        <v/>
      </c>
    </row>
    <row r="558">
      <c r="A558" s="1" t="str">
        <f>Spaces!A558</f>
        <v/>
      </c>
      <c r="B558" s="1" t="str">
        <f>Spaces!B558</f>
        <v/>
      </c>
      <c r="C558" s="1" t="str">
        <f>Spaces!C558</f>
        <v/>
      </c>
      <c r="D558" s="1" t="str">
        <f>Spaces!D558</f>
        <v/>
      </c>
      <c r="E558" s="1" t="str">
        <f>Spaces!E558</f>
        <v/>
      </c>
      <c r="F558" s="1" t="str">
        <f>Spaces!F558</f>
        <v/>
      </c>
      <c r="G558" s="1" t="str">
        <f>Spaces!G558</f>
        <v/>
      </c>
      <c r="H558" s="1" t="str">
        <f>Spaces!H558</f>
        <v/>
      </c>
      <c r="I558" s="1" t="str">
        <f>Spaces!I558</f>
        <v/>
      </c>
      <c r="J558" s="1" t="str">
        <f>Spaces!J558</f>
        <v/>
      </c>
      <c r="K558" s="1" t="str">
        <f>Spaces!K558</f>
        <v/>
      </c>
      <c r="L558" s="1" t="str">
        <f>Spaces!L558</f>
        <v/>
      </c>
      <c r="M558" s="1" t="str">
        <f>Spaces!M558</f>
        <v/>
      </c>
      <c r="N558" s="1" t="str">
        <f>Spaces!N558</f>
        <v/>
      </c>
      <c r="O558" s="1" t="str">
        <f>Spaces!O558</f>
        <v/>
      </c>
      <c r="P558" s="1" t="str">
        <f>Spaces!P558</f>
        <v/>
      </c>
      <c r="Q558" s="1" t="str">
        <f>Spaces!Q558</f>
        <v/>
      </c>
      <c r="R558" s="1" t="str">
        <f>Spaces!R558</f>
        <v/>
      </c>
      <c r="S558" s="1" t="str">
        <f>Spaces!S558</f>
        <v/>
      </c>
      <c r="T558" s="1" t="str">
        <f>Spaces!T558</f>
        <v/>
      </c>
      <c r="U558" s="1" t="str">
        <f>Spaces!U558</f>
        <v/>
      </c>
      <c r="V558" s="1" t="str">
        <f t="shared" si="1"/>
        <v/>
      </c>
      <c r="W558" s="5" t="str">
        <f t="shared" si="2"/>
        <v/>
      </c>
      <c r="X558" s="5" t="str">
        <f t="shared" si="3"/>
        <v/>
      </c>
      <c r="Y558" s="5" t="str">
        <f t="shared" si="4"/>
        <v/>
      </c>
      <c r="Z558" s="5" t="str">
        <f t="shared" si="5"/>
        <v/>
      </c>
    </row>
    <row r="559">
      <c r="A559" s="1" t="str">
        <f>Spaces!A559</f>
        <v/>
      </c>
      <c r="B559" s="1" t="str">
        <f>Spaces!B559</f>
        <v/>
      </c>
      <c r="C559" s="1" t="str">
        <f>Spaces!C559</f>
        <v/>
      </c>
      <c r="D559" s="1" t="str">
        <f>Spaces!D559</f>
        <v/>
      </c>
      <c r="E559" s="1" t="str">
        <f>Spaces!E559</f>
        <v/>
      </c>
      <c r="F559" s="1" t="str">
        <f>Spaces!F559</f>
        <v/>
      </c>
      <c r="G559" s="1" t="str">
        <f>Spaces!G559</f>
        <v/>
      </c>
      <c r="H559" s="1" t="str">
        <f>Spaces!H559</f>
        <v/>
      </c>
      <c r="I559" s="1" t="str">
        <f>Spaces!I559</f>
        <v/>
      </c>
      <c r="J559" s="1" t="str">
        <f>Spaces!J559</f>
        <v/>
      </c>
      <c r="K559" s="1" t="str">
        <f>Spaces!K559</f>
        <v/>
      </c>
      <c r="L559" s="1" t="str">
        <f>Spaces!L559</f>
        <v/>
      </c>
      <c r="M559" s="1" t="str">
        <f>Spaces!M559</f>
        <v/>
      </c>
      <c r="N559" s="1" t="str">
        <f>Spaces!N559</f>
        <v/>
      </c>
      <c r="O559" s="1" t="str">
        <f>Spaces!O559</f>
        <v/>
      </c>
      <c r="P559" s="1" t="str">
        <f>Spaces!P559</f>
        <v/>
      </c>
      <c r="Q559" s="1" t="str">
        <f>Spaces!Q559</f>
        <v/>
      </c>
      <c r="R559" s="1" t="str">
        <f>Spaces!R559</f>
        <v/>
      </c>
      <c r="S559" s="1" t="str">
        <f>Spaces!S559</f>
        <v/>
      </c>
      <c r="T559" s="1" t="str">
        <f>Spaces!T559</f>
        <v/>
      </c>
      <c r="U559" s="1" t="str">
        <f>Spaces!U559</f>
        <v/>
      </c>
      <c r="V559" s="1" t="str">
        <f t="shared" si="1"/>
        <v/>
      </c>
      <c r="W559" s="5" t="str">
        <f t="shared" si="2"/>
        <v/>
      </c>
      <c r="X559" s="5" t="str">
        <f t="shared" si="3"/>
        <v/>
      </c>
      <c r="Y559" s="5" t="str">
        <f t="shared" si="4"/>
        <v/>
      </c>
      <c r="Z559" s="5" t="str">
        <f t="shared" si="5"/>
        <v/>
      </c>
    </row>
    <row r="560">
      <c r="A560" s="1" t="str">
        <f>Spaces!A560</f>
        <v/>
      </c>
      <c r="B560" s="1" t="str">
        <f>Spaces!B560</f>
        <v/>
      </c>
      <c r="C560" s="1" t="str">
        <f>Spaces!C560</f>
        <v/>
      </c>
      <c r="D560" s="1" t="str">
        <f>Spaces!D560</f>
        <v/>
      </c>
      <c r="E560" s="1" t="str">
        <f>Spaces!E560</f>
        <v/>
      </c>
      <c r="F560" s="1" t="str">
        <f>Spaces!F560</f>
        <v/>
      </c>
      <c r="G560" s="1" t="str">
        <f>Spaces!G560</f>
        <v/>
      </c>
      <c r="H560" s="1" t="str">
        <f>Spaces!H560</f>
        <v/>
      </c>
      <c r="I560" s="1" t="str">
        <f>Spaces!I560</f>
        <v/>
      </c>
      <c r="J560" s="1" t="str">
        <f>Spaces!J560</f>
        <v/>
      </c>
      <c r="K560" s="1" t="str">
        <f>Spaces!K560</f>
        <v/>
      </c>
      <c r="L560" s="1" t="str">
        <f>Spaces!L560</f>
        <v/>
      </c>
      <c r="M560" s="1" t="str">
        <f>Spaces!M560</f>
        <v/>
      </c>
      <c r="N560" s="1" t="str">
        <f>Spaces!N560</f>
        <v/>
      </c>
      <c r="O560" s="1" t="str">
        <f>Spaces!O560</f>
        <v/>
      </c>
      <c r="P560" s="1" t="str">
        <f>Spaces!P560</f>
        <v/>
      </c>
      <c r="Q560" s="1" t="str">
        <f>Spaces!Q560</f>
        <v/>
      </c>
      <c r="R560" s="1" t="str">
        <f>Spaces!R560</f>
        <v/>
      </c>
      <c r="S560" s="1" t="str">
        <f>Spaces!S560</f>
        <v/>
      </c>
      <c r="T560" s="1" t="str">
        <f>Spaces!T560</f>
        <v/>
      </c>
      <c r="U560" s="1" t="str">
        <f>Spaces!U560</f>
        <v/>
      </c>
      <c r="V560" s="1" t="str">
        <f t="shared" si="1"/>
        <v/>
      </c>
      <c r="W560" s="5" t="str">
        <f t="shared" si="2"/>
        <v/>
      </c>
      <c r="X560" s="5" t="str">
        <f t="shared" si="3"/>
        <v/>
      </c>
      <c r="Y560" s="5" t="str">
        <f t="shared" si="4"/>
        <v/>
      </c>
      <c r="Z560" s="5" t="str">
        <f t="shared" si="5"/>
        <v/>
      </c>
    </row>
    <row r="561">
      <c r="A561" s="1" t="str">
        <f>Spaces!A561</f>
        <v/>
      </c>
      <c r="B561" s="1" t="str">
        <f>Spaces!B561</f>
        <v/>
      </c>
      <c r="C561" s="1" t="str">
        <f>Spaces!C561</f>
        <v/>
      </c>
      <c r="D561" s="1" t="str">
        <f>Spaces!D561</f>
        <v/>
      </c>
      <c r="E561" s="1" t="str">
        <f>Spaces!E561</f>
        <v/>
      </c>
      <c r="F561" s="1" t="str">
        <f>Spaces!F561</f>
        <v/>
      </c>
      <c r="G561" s="1" t="str">
        <f>Spaces!G561</f>
        <v/>
      </c>
      <c r="H561" s="1" t="str">
        <f>Spaces!H561</f>
        <v/>
      </c>
      <c r="I561" s="1" t="str">
        <f>Spaces!I561</f>
        <v/>
      </c>
      <c r="J561" s="1" t="str">
        <f>Spaces!J561</f>
        <v/>
      </c>
      <c r="K561" s="1" t="str">
        <f>Spaces!K561</f>
        <v/>
      </c>
      <c r="L561" s="1" t="str">
        <f>Spaces!L561</f>
        <v/>
      </c>
      <c r="M561" s="1" t="str">
        <f>Spaces!M561</f>
        <v/>
      </c>
      <c r="N561" s="1" t="str">
        <f>Spaces!N561</f>
        <v/>
      </c>
      <c r="O561" s="1" t="str">
        <f>Spaces!O561</f>
        <v/>
      </c>
      <c r="P561" s="1" t="str">
        <f>Spaces!P561</f>
        <v/>
      </c>
      <c r="Q561" s="1" t="str">
        <f>Spaces!Q561</f>
        <v/>
      </c>
      <c r="R561" s="1" t="str">
        <f>Spaces!R561</f>
        <v/>
      </c>
      <c r="S561" s="1" t="str">
        <f>Spaces!S561</f>
        <v/>
      </c>
      <c r="T561" s="1" t="str">
        <f>Spaces!T561</f>
        <v/>
      </c>
      <c r="U561" s="1" t="str">
        <f>Spaces!U561</f>
        <v/>
      </c>
      <c r="V561" s="1" t="str">
        <f t="shared" si="1"/>
        <v/>
      </c>
      <c r="W561" s="5" t="str">
        <f t="shared" si="2"/>
        <v/>
      </c>
      <c r="X561" s="5" t="str">
        <f t="shared" si="3"/>
        <v/>
      </c>
      <c r="Y561" s="5" t="str">
        <f t="shared" si="4"/>
        <v/>
      </c>
      <c r="Z561" s="5" t="str">
        <f t="shared" si="5"/>
        <v/>
      </c>
    </row>
    <row r="562">
      <c r="A562" s="1" t="str">
        <f>Spaces!A562</f>
        <v/>
      </c>
      <c r="B562" s="1" t="str">
        <f>Spaces!B562</f>
        <v/>
      </c>
      <c r="C562" s="1" t="str">
        <f>Spaces!C562</f>
        <v/>
      </c>
      <c r="D562" s="1" t="str">
        <f>Spaces!D562</f>
        <v/>
      </c>
      <c r="E562" s="1" t="str">
        <f>Spaces!E562</f>
        <v/>
      </c>
      <c r="F562" s="1" t="str">
        <f>Spaces!F562</f>
        <v/>
      </c>
      <c r="G562" s="1" t="str">
        <f>Spaces!G562</f>
        <v/>
      </c>
      <c r="H562" s="1" t="str">
        <f>Spaces!H562</f>
        <v/>
      </c>
      <c r="I562" s="1" t="str">
        <f>Spaces!I562</f>
        <v/>
      </c>
      <c r="J562" s="1" t="str">
        <f>Spaces!J562</f>
        <v/>
      </c>
      <c r="K562" s="1" t="str">
        <f>Spaces!K562</f>
        <v/>
      </c>
      <c r="L562" s="1" t="str">
        <f>Spaces!L562</f>
        <v/>
      </c>
      <c r="M562" s="1" t="str">
        <f>Spaces!M562</f>
        <v/>
      </c>
      <c r="N562" s="1" t="str">
        <f>Spaces!N562</f>
        <v/>
      </c>
      <c r="O562" s="1" t="str">
        <f>Spaces!O562</f>
        <v/>
      </c>
      <c r="P562" s="1" t="str">
        <f>Spaces!P562</f>
        <v/>
      </c>
      <c r="Q562" s="1" t="str">
        <f>Spaces!Q562</f>
        <v/>
      </c>
      <c r="R562" s="1" t="str">
        <f>Spaces!R562</f>
        <v/>
      </c>
      <c r="S562" s="1" t="str">
        <f>Spaces!S562</f>
        <v/>
      </c>
      <c r="T562" s="1" t="str">
        <f>Spaces!T562</f>
        <v/>
      </c>
      <c r="U562" s="1" t="str">
        <f>Spaces!U562</f>
        <v/>
      </c>
      <c r="V562" s="1" t="str">
        <f t="shared" si="1"/>
        <v/>
      </c>
      <c r="W562" s="5" t="str">
        <f t="shared" si="2"/>
        <v/>
      </c>
      <c r="X562" s="5" t="str">
        <f t="shared" si="3"/>
        <v/>
      </c>
      <c r="Y562" s="5" t="str">
        <f t="shared" si="4"/>
        <v/>
      </c>
      <c r="Z562" s="5" t="str">
        <f t="shared" si="5"/>
        <v/>
      </c>
    </row>
    <row r="563">
      <c r="A563" s="1" t="str">
        <f>Spaces!A563</f>
        <v/>
      </c>
      <c r="B563" s="1" t="str">
        <f>Spaces!B563</f>
        <v/>
      </c>
      <c r="C563" s="1" t="str">
        <f>Spaces!C563</f>
        <v/>
      </c>
      <c r="D563" s="1" t="str">
        <f>Spaces!D563</f>
        <v/>
      </c>
      <c r="E563" s="1" t="str">
        <f>Spaces!E563</f>
        <v/>
      </c>
      <c r="F563" s="1" t="str">
        <f>Spaces!F563</f>
        <v/>
      </c>
      <c r="G563" s="1" t="str">
        <f>Spaces!G563</f>
        <v/>
      </c>
      <c r="H563" s="1" t="str">
        <f>Spaces!H563</f>
        <v/>
      </c>
      <c r="I563" s="1" t="str">
        <f>Spaces!I563</f>
        <v/>
      </c>
      <c r="J563" s="1" t="str">
        <f>Spaces!J563</f>
        <v/>
      </c>
      <c r="K563" s="1" t="str">
        <f>Spaces!K563</f>
        <v/>
      </c>
      <c r="L563" s="1" t="str">
        <f>Spaces!L563</f>
        <v/>
      </c>
      <c r="M563" s="1" t="str">
        <f>Spaces!M563</f>
        <v/>
      </c>
      <c r="N563" s="1" t="str">
        <f>Spaces!N563</f>
        <v/>
      </c>
      <c r="O563" s="1" t="str">
        <f>Spaces!O563</f>
        <v/>
      </c>
      <c r="P563" s="1" t="str">
        <f>Spaces!P563</f>
        <v/>
      </c>
      <c r="Q563" s="1" t="str">
        <f>Spaces!Q563</f>
        <v/>
      </c>
      <c r="R563" s="1" t="str">
        <f>Spaces!R563</f>
        <v/>
      </c>
      <c r="S563" s="1" t="str">
        <f>Spaces!S563</f>
        <v/>
      </c>
      <c r="T563" s="1" t="str">
        <f>Spaces!T563</f>
        <v/>
      </c>
      <c r="U563" s="1" t="str">
        <f>Spaces!U563</f>
        <v/>
      </c>
      <c r="V563" s="1" t="str">
        <f t="shared" si="1"/>
        <v/>
      </c>
      <c r="W563" s="5" t="str">
        <f t="shared" si="2"/>
        <v/>
      </c>
      <c r="X563" s="5" t="str">
        <f t="shared" si="3"/>
        <v/>
      </c>
      <c r="Y563" s="5" t="str">
        <f t="shared" si="4"/>
        <v/>
      </c>
      <c r="Z563" s="5" t="str">
        <f t="shared" si="5"/>
        <v/>
      </c>
    </row>
    <row r="564">
      <c r="A564" s="1" t="str">
        <f>Spaces!A564</f>
        <v/>
      </c>
      <c r="B564" s="1" t="str">
        <f>Spaces!B564</f>
        <v/>
      </c>
      <c r="C564" s="1" t="str">
        <f>Spaces!C564</f>
        <v/>
      </c>
      <c r="D564" s="1" t="str">
        <f>Spaces!D564</f>
        <v/>
      </c>
      <c r="E564" s="1" t="str">
        <f>Spaces!E564</f>
        <v/>
      </c>
      <c r="F564" s="1" t="str">
        <f>Spaces!F564</f>
        <v/>
      </c>
      <c r="G564" s="1" t="str">
        <f>Spaces!G564</f>
        <v/>
      </c>
      <c r="H564" s="1" t="str">
        <f>Spaces!H564</f>
        <v/>
      </c>
      <c r="I564" s="1" t="str">
        <f>Spaces!I564</f>
        <v/>
      </c>
      <c r="J564" s="1" t="str">
        <f>Spaces!J564</f>
        <v/>
      </c>
      <c r="K564" s="1" t="str">
        <f>Spaces!K564</f>
        <v/>
      </c>
      <c r="L564" s="1" t="str">
        <f>Spaces!L564</f>
        <v/>
      </c>
      <c r="M564" s="1" t="str">
        <f>Spaces!M564</f>
        <v/>
      </c>
      <c r="N564" s="1" t="str">
        <f>Spaces!N564</f>
        <v/>
      </c>
      <c r="O564" s="1" t="str">
        <f>Spaces!O564</f>
        <v/>
      </c>
      <c r="P564" s="1" t="str">
        <f>Spaces!P564</f>
        <v/>
      </c>
      <c r="Q564" s="1" t="str">
        <f>Spaces!Q564</f>
        <v/>
      </c>
      <c r="R564" s="1" t="str">
        <f>Spaces!R564</f>
        <v/>
      </c>
      <c r="S564" s="1" t="str">
        <f>Spaces!S564</f>
        <v/>
      </c>
      <c r="T564" s="1" t="str">
        <f>Spaces!T564</f>
        <v/>
      </c>
      <c r="U564" s="1" t="str">
        <f>Spaces!U564</f>
        <v/>
      </c>
      <c r="V564" s="1" t="str">
        <f t="shared" si="1"/>
        <v/>
      </c>
      <c r="W564" s="5" t="str">
        <f t="shared" si="2"/>
        <v/>
      </c>
      <c r="X564" s="5" t="str">
        <f t="shared" si="3"/>
        <v/>
      </c>
      <c r="Y564" s="5" t="str">
        <f t="shared" si="4"/>
        <v/>
      </c>
      <c r="Z564" s="5" t="str">
        <f t="shared" si="5"/>
        <v/>
      </c>
    </row>
    <row r="565">
      <c r="A565" s="1" t="str">
        <f>Spaces!A565</f>
        <v/>
      </c>
      <c r="B565" s="1" t="str">
        <f>Spaces!B565</f>
        <v/>
      </c>
      <c r="C565" s="1" t="str">
        <f>Spaces!C565</f>
        <v/>
      </c>
      <c r="D565" s="1" t="str">
        <f>Spaces!D565</f>
        <v/>
      </c>
      <c r="E565" s="1" t="str">
        <f>Spaces!E565</f>
        <v/>
      </c>
      <c r="F565" s="1" t="str">
        <f>Spaces!F565</f>
        <v/>
      </c>
      <c r="G565" s="1" t="str">
        <f>Spaces!G565</f>
        <v/>
      </c>
      <c r="H565" s="1" t="str">
        <f>Spaces!H565</f>
        <v/>
      </c>
      <c r="I565" s="1" t="str">
        <f>Spaces!I565</f>
        <v/>
      </c>
      <c r="J565" s="1" t="str">
        <f>Spaces!J565</f>
        <v/>
      </c>
      <c r="K565" s="1" t="str">
        <f>Spaces!K565</f>
        <v/>
      </c>
      <c r="L565" s="1" t="str">
        <f>Spaces!L565</f>
        <v/>
      </c>
      <c r="M565" s="1" t="str">
        <f>Spaces!M565</f>
        <v/>
      </c>
      <c r="N565" s="1" t="str">
        <f>Spaces!N565</f>
        <v/>
      </c>
      <c r="O565" s="1" t="str">
        <f>Spaces!O565</f>
        <v/>
      </c>
      <c r="P565" s="1" t="str">
        <f>Spaces!P565</f>
        <v/>
      </c>
      <c r="Q565" s="1" t="str">
        <f>Spaces!Q565</f>
        <v/>
      </c>
      <c r="R565" s="1" t="str">
        <f>Spaces!R565</f>
        <v/>
      </c>
      <c r="S565" s="1" t="str">
        <f>Spaces!S565</f>
        <v/>
      </c>
      <c r="T565" s="1" t="str">
        <f>Spaces!T565</f>
        <v/>
      </c>
      <c r="U565" s="1" t="str">
        <f>Spaces!U565</f>
        <v/>
      </c>
      <c r="V565" s="1" t="str">
        <f t="shared" si="1"/>
        <v/>
      </c>
      <c r="W565" s="5" t="str">
        <f t="shared" si="2"/>
        <v/>
      </c>
      <c r="X565" s="5" t="str">
        <f t="shared" si="3"/>
        <v/>
      </c>
      <c r="Y565" s="5" t="str">
        <f t="shared" si="4"/>
        <v/>
      </c>
      <c r="Z565" s="5" t="str">
        <f t="shared" si="5"/>
        <v/>
      </c>
    </row>
    <row r="566">
      <c r="A566" s="1" t="str">
        <f>Spaces!A566</f>
        <v/>
      </c>
      <c r="B566" s="1" t="str">
        <f>Spaces!B566</f>
        <v/>
      </c>
      <c r="C566" s="1" t="str">
        <f>Spaces!C566</f>
        <v/>
      </c>
      <c r="D566" s="1" t="str">
        <f>Spaces!D566</f>
        <v/>
      </c>
      <c r="E566" s="1" t="str">
        <f>Spaces!E566</f>
        <v/>
      </c>
      <c r="F566" s="1" t="str">
        <f>Spaces!F566</f>
        <v/>
      </c>
      <c r="G566" s="1" t="str">
        <f>Spaces!G566</f>
        <v/>
      </c>
      <c r="H566" s="1" t="str">
        <f>Spaces!H566</f>
        <v/>
      </c>
      <c r="I566" s="1" t="str">
        <f>Spaces!I566</f>
        <v/>
      </c>
      <c r="J566" s="1" t="str">
        <f>Spaces!J566</f>
        <v/>
      </c>
      <c r="K566" s="1" t="str">
        <f>Spaces!K566</f>
        <v/>
      </c>
      <c r="L566" s="1" t="str">
        <f>Spaces!L566</f>
        <v/>
      </c>
      <c r="M566" s="1" t="str">
        <f>Spaces!M566</f>
        <v/>
      </c>
      <c r="N566" s="1" t="str">
        <f>Spaces!N566</f>
        <v/>
      </c>
      <c r="O566" s="1" t="str">
        <f>Spaces!O566</f>
        <v/>
      </c>
      <c r="P566" s="1" t="str">
        <f>Spaces!P566</f>
        <v/>
      </c>
      <c r="Q566" s="1" t="str">
        <f>Spaces!Q566</f>
        <v/>
      </c>
      <c r="R566" s="1" t="str">
        <f>Spaces!R566</f>
        <v/>
      </c>
      <c r="S566" s="1" t="str">
        <f>Spaces!S566</f>
        <v/>
      </c>
      <c r="T566" s="1" t="str">
        <f>Spaces!T566</f>
        <v/>
      </c>
      <c r="U566" s="1" t="str">
        <f>Spaces!U566</f>
        <v/>
      </c>
      <c r="V566" s="1" t="str">
        <f t="shared" si="1"/>
        <v/>
      </c>
      <c r="W566" s="5" t="str">
        <f t="shared" si="2"/>
        <v/>
      </c>
      <c r="X566" s="5" t="str">
        <f t="shared" si="3"/>
        <v/>
      </c>
      <c r="Y566" s="5" t="str">
        <f t="shared" si="4"/>
        <v/>
      </c>
      <c r="Z566" s="5" t="str">
        <f t="shared" si="5"/>
        <v/>
      </c>
    </row>
    <row r="567">
      <c r="A567" s="1" t="str">
        <f>Spaces!A567</f>
        <v/>
      </c>
      <c r="B567" s="1" t="str">
        <f>Spaces!B567</f>
        <v/>
      </c>
      <c r="C567" s="1" t="str">
        <f>Spaces!C567</f>
        <v/>
      </c>
      <c r="D567" s="1" t="str">
        <f>Spaces!D567</f>
        <v/>
      </c>
      <c r="E567" s="1" t="str">
        <f>Spaces!E567</f>
        <v/>
      </c>
      <c r="F567" s="1" t="str">
        <f>Spaces!F567</f>
        <v/>
      </c>
      <c r="G567" s="1" t="str">
        <f>Spaces!G567</f>
        <v/>
      </c>
      <c r="H567" s="1" t="str">
        <f>Spaces!H567</f>
        <v/>
      </c>
      <c r="I567" s="1" t="str">
        <f>Spaces!I567</f>
        <v/>
      </c>
      <c r="J567" s="1" t="str">
        <f>Spaces!J567</f>
        <v/>
      </c>
      <c r="K567" s="1" t="str">
        <f>Spaces!K567</f>
        <v/>
      </c>
      <c r="L567" s="1" t="str">
        <f>Spaces!L567</f>
        <v/>
      </c>
      <c r="M567" s="1" t="str">
        <f>Spaces!M567</f>
        <v/>
      </c>
      <c r="N567" s="1" t="str">
        <f>Spaces!N567</f>
        <v/>
      </c>
      <c r="O567" s="1" t="str">
        <f>Spaces!O567</f>
        <v/>
      </c>
      <c r="P567" s="1" t="str">
        <f>Spaces!P567</f>
        <v/>
      </c>
      <c r="Q567" s="1" t="str">
        <f>Spaces!Q567</f>
        <v/>
      </c>
      <c r="R567" s="1" t="str">
        <f>Spaces!R567</f>
        <v/>
      </c>
      <c r="S567" s="1" t="str">
        <f>Spaces!S567</f>
        <v/>
      </c>
      <c r="T567" s="1" t="str">
        <f>Spaces!T567</f>
        <v/>
      </c>
      <c r="U567" s="1" t="str">
        <f>Spaces!U567</f>
        <v/>
      </c>
      <c r="V567" s="1" t="str">
        <f t="shared" si="1"/>
        <v/>
      </c>
      <c r="W567" s="5" t="str">
        <f t="shared" si="2"/>
        <v/>
      </c>
      <c r="X567" s="5" t="str">
        <f t="shared" si="3"/>
        <v/>
      </c>
      <c r="Y567" s="5" t="str">
        <f t="shared" si="4"/>
        <v/>
      </c>
      <c r="Z567" s="5" t="str">
        <f t="shared" si="5"/>
        <v/>
      </c>
    </row>
    <row r="568">
      <c r="A568" s="1" t="str">
        <f>Spaces!A568</f>
        <v/>
      </c>
      <c r="B568" s="1" t="str">
        <f>Spaces!B568</f>
        <v/>
      </c>
      <c r="C568" s="1" t="str">
        <f>Spaces!C568</f>
        <v/>
      </c>
      <c r="D568" s="1" t="str">
        <f>Spaces!D568</f>
        <v/>
      </c>
      <c r="E568" s="1" t="str">
        <f>Spaces!E568</f>
        <v/>
      </c>
      <c r="F568" s="1" t="str">
        <f>Spaces!F568</f>
        <v/>
      </c>
      <c r="G568" s="1" t="str">
        <f>Spaces!G568</f>
        <v/>
      </c>
      <c r="H568" s="1" t="str">
        <f>Spaces!H568</f>
        <v/>
      </c>
      <c r="I568" s="1" t="str">
        <f>Spaces!I568</f>
        <v/>
      </c>
      <c r="J568" s="1" t="str">
        <f>Spaces!J568</f>
        <v/>
      </c>
      <c r="K568" s="1" t="str">
        <f>Spaces!K568</f>
        <v/>
      </c>
      <c r="L568" s="1" t="str">
        <f>Spaces!L568</f>
        <v/>
      </c>
      <c r="M568" s="1" t="str">
        <f>Spaces!M568</f>
        <v/>
      </c>
      <c r="N568" s="1" t="str">
        <f>Spaces!N568</f>
        <v/>
      </c>
      <c r="O568" s="1" t="str">
        <f>Spaces!O568</f>
        <v/>
      </c>
      <c r="P568" s="1" t="str">
        <f>Spaces!P568</f>
        <v/>
      </c>
      <c r="Q568" s="1" t="str">
        <f>Spaces!Q568</f>
        <v/>
      </c>
      <c r="R568" s="1" t="str">
        <f>Spaces!R568</f>
        <v/>
      </c>
      <c r="S568" s="1" t="str">
        <f>Spaces!S568</f>
        <v/>
      </c>
      <c r="T568" s="1" t="str">
        <f>Spaces!T568</f>
        <v/>
      </c>
      <c r="U568" s="1" t="str">
        <f>Spaces!U568</f>
        <v/>
      </c>
      <c r="V568" s="1" t="str">
        <f t="shared" si="1"/>
        <v/>
      </c>
      <c r="W568" s="5" t="str">
        <f t="shared" si="2"/>
        <v/>
      </c>
      <c r="X568" s="5" t="str">
        <f t="shared" si="3"/>
        <v/>
      </c>
      <c r="Y568" s="5" t="str">
        <f t="shared" si="4"/>
        <v/>
      </c>
      <c r="Z568" s="5" t="str">
        <f t="shared" si="5"/>
        <v/>
      </c>
    </row>
    <row r="569">
      <c r="A569" s="1" t="str">
        <f>Spaces!A569</f>
        <v/>
      </c>
      <c r="B569" s="1" t="str">
        <f>Spaces!B569</f>
        <v/>
      </c>
      <c r="C569" s="1" t="str">
        <f>Spaces!C569</f>
        <v/>
      </c>
      <c r="D569" s="1" t="str">
        <f>Spaces!D569</f>
        <v/>
      </c>
      <c r="E569" s="1" t="str">
        <f>Spaces!E569</f>
        <v/>
      </c>
      <c r="F569" s="1" t="str">
        <f>Spaces!F569</f>
        <v/>
      </c>
      <c r="G569" s="1" t="str">
        <f>Spaces!G569</f>
        <v/>
      </c>
      <c r="H569" s="1" t="str">
        <f>Spaces!H569</f>
        <v/>
      </c>
      <c r="I569" s="1" t="str">
        <f>Spaces!I569</f>
        <v/>
      </c>
      <c r="J569" s="1" t="str">
        <f>Spaces!J569</f>
        <v/>
      </c>
      <c r="K569" s="1" t="str">
        <f>Spaces!K569</f>
        <v/>
      </c>
      <c r="L569" s="1" t="str">
        <f>Spaces!L569</f>
        <v/>
      </c>
      <c r="M569" s="1" t="str">
        <f>Spaces!M569</f>
        <v/>
      </c>
      <c r="N569" s="1" t="str">
        <f>Spaces!N569</f>
        <v/>
      </c>
      <c r="O569" s="1" t="str">
        <f>Spaces!O569</f>
        <v/>
      </c>
      <c r="P569" s="1" t="str">
        <f>Spaces!P569</f>
        <v/>
      </c>
      <c r="Q569" s="1" t="str">
        <f>Spaces!Q569</f>
        <v/>
      </c>
      <c r="R569" s="1" t="str">
        <f>Spaces!R569</f>
        <v/>
      </c>
      <c r="S569" s="1" t="str">
        <f>Spaces!S569</f>
        <v/>
      </c>
      <c r="T569" s="1" t="str">
        <f>Spaces!T569</f>
        <v/>
      </c>
      <c r="U569" s="1" t="str">
        <f>Spaces!U569</f>
        <v/>
      </c>
      <c r="V569" s="1" t="str">
        <f t="shared" si="1"/>
        <v/>
      </c>
      <c r="W569" s="5" t="str">
        <f t="shared" si="2"/>
        <v/>
      </c>
      <c r="X569" s="5" t="str">
        <f t="shared" si="3"/>
        <v/>
      </c>
      <c r="Y569" s="5" t="str">
        <f t="shared" si="4"/>
        <v/>
      </c>
      <c r="Z569" s="5" t="str">
        <f t="shared" si="5"/>
        <v/>
      </c>
    </row>
    <row r="570">
      <c r="A570" s="1" t="str">
        <f>Spaces!A570</f>
        <v/>
      </c>
      <c r="B570" s="1" t="str">
        <f>Spaces!B570</f>
        <v/>
      </c>
      <c r="C570" s="1" t="str">
        <f>Spaces!C570</f>
        <v/>
      </c>
      <c r="D570" s="1" t="str">
        <f>Spaces!D570</f>
        <v/>
      </c>
      <c r="E570" s="1" t="str">
        <f>Spaces!E570</f>
        <v/>
      </c>
      <c r="F570" s="1" t="str">
        <f>Spaces!F570</f>
        <v/>
      </c>
      <c r="G570" s="1" t="str">
        <f>Spaces!G570</f>
        <v/>
      </c>
      <c r="H570" s="1" t="str">
        <f>Spaces!H570</f>
        <v/>
      </c>
      <c r="I570" s="1" t="str">
        <f>Spaces!I570</f>
        <v/>
      </c>
      <c r="J570" s="1" t="str">
        <f>Spaces!J570</f>
        <v/>
      </c>
      <c r="K570" s="1" t="str">
        <f>Spaces!K570</f>
        <v/>
      </c>
      <c r="L570" s="1" t="str">
        <f>Spaces!L570</f>
        <v/>
      </c>
      <c r="M570" s="1" t="str">
        <f>Spaces!M570</f>
        <v/>
      </c>
      <c r="N570" s="1" t="str">
        <f>Spaces!N570</f>
        <v/>
      </c>
      <c r="O570" s="1" t="str">
        <f>Spaces!O570</f>
        <v/>
      </c>
      <c r="P570" s="1" t="str">
        <f>Spaces!P570</f>
        <v/>
      </c>
      <c r="Q570" s="1" t="str">
        <f>Spaces!Q570</f>
        <v/>
      </c>
      <c r="R570" s="1" t="str">
        <f>Spaces!R570</f>
        <v/>
      </c>
      <c r="S570" s="1" t="str">
        <f>Spaces!S570</f>
        <v/>
      </c>
      <c r="T570" s="1" t="str">
        <f>Spaces!T570</f>
        <v/>
      </c>
      <c r="U570" s="1" t="str">
        <f>Spaces!U570</f>
        <v/>
      </c>
      <c r="V570" s="1" t="str">
        <f t="shared" si="1"/>
        <v/>
      </c>
      <c r="W570" s="5" t="str">
        <f t="shared" si="2"/>
        <v/>
      </c>
      <c r="X570" s="5" t="str">
        <f t="shared" si="3"/>
        <v/>
      </c>
      <c r="Y570" s="5" t="str">
        <f t="shared" si="4"/>
        <v/>
      </c>
      <c r="Z570" s="5" t="str">
        <f t="shared" si="5"/>
        <v/>
      </c>
    </row>
    <row r="571">
      <c r="A571" s="1" t="str">
        <f>Spaces!A571</f>
        <v/>
      </c>
      <c r="B571" s="1" t="str">
        <f>Spaces!B571</f>
        <v/>
      </c>
      <c r="C571" s="1" t="str">
        <f>Spaces!C571</f>
        <v/>
      </c>
      <c r="D571" s="1" t="str">
        <f>Spaces!D571</f>
        <v/>
      </c>
      <c r="E571" s="1" t="str">
        <f>Spaces!E571</f>
        <v/>
      </c>
      <c r="F571" s="1" t="str">
        <f>Spaces!F571</f>
        <v/>
      </c>
      <c r="G571" s="1" t="str">
        <f>Spaces!G571</f>
        <v/>
      </c>
      <c r="H571" s="1" t="str">
        <f>Spaces!H571</f>
        <v/>
      </c>
      <c r="I571" s="1" t="str">
        <f>Spaces!I571</f>
        <v/>
      </c>
      <c r="J571" s="1" t="str">
        <f>Spaces!J571</f>
        <v/>
      </c>
      <c r="K571" s="1" t="str">
        <f>Spaces!K571</f>
        <v/>
      </c>
      <c r="L571" s="1" t="str">
        <f>Spaces!L571</f>
        <v/>
      </c>
      <c r="M571" s="1" t="str">
        <f>Spaces!M571</f>
        <v/>
      </c>
      <c r="N571" s="1" t="str">
        <f>Spaces!N571</f>
        <v/>
      </c>
      <c r="O571" s="1" t="str">
        <f>Spaces!O571</f>
        <v/>
      </c>
      <c r="P571" s="1" t="str">
        <f>Spaces!P571</f>
        <v/>
      </c>
      <c r="Q571" s="1" t="str">
        <f>Spaces!Q571</f>
        <v/>
      </c>
      <c r="R571" s="1" t="str">
        <f>Spaces!R571</f>
        <v/>
      </c>
      <c r="S571" s="1" t="str">
        <f>Spaces!S571</f>
        <v/>
      </c>
      <c r="T571" s="1" t="str">
        <f>Spaces!T571</f>
        <v/>
      </c>
      <c r="U571" s="1" t="str">
        <f>Spaces!U571</f>
        <v/>
      </c>
      <c r="V571" s="1" t="str">
        <f t="shared" si="1"/>
        <v/>
      </c>
      <c r="W571" s="5" t="str">
        <f t="shared" si="2"/>
        <v/>
      </c>
      <c r="X571" s="5" t="str">
        <f t="shared" si="3"/>
        <v/>
      </c>
      <c r="Y571" s="5" t="str">
        <f t="shared" si="4"/>
        <v/>
      </c>
      <c r="Z571" s="5" t="str">
        <f t="shared" si="5"/>
        <v/>
      </c>
    </row>
    <row r="572">
      <c r="A572" s="1" t="str">
        <f>Spaces!A572</f>
        <v/>
      </c>
      <c r="B572" s="1" t="str">
        <f>Spaces!B572</f>
        <v/>
      </c>
      <c r="C572" s="1" t="str">
        <f>Spaces!C572</f>
        <v/>
      </c>
      <c r="D572" s="1" t="str">
        <f>Spaces!D572</f>
        <v/>
      </c>
      <c r="E572" s="1" t="str">
        <f>Spaces!E572</f>
        <v/>
      </c>
      <c r="F572" s="1" t="str">
        <f>Spaces!F572</f>
        <v/>
      </c>
      <c r="G572" s="1" t="str">
        <f>Spaces!G572</f>
        <v/>
      </c>
      <c r="H572" s="1" t="str">
        <f>Spaces!H572</f>
        <v/>
      </c>
      <c r="I572" s="1" t="str">
        <f>Spaces!I572</f>
        <v/>
      </c>
      <c r="J572" s="1" t="str">
        <f>Spaces!J572</f>
        <v/>
      </c>
      <c r="K572" s="1" t="str">
        <f>Spaces!K572</f>
        <v/>
      </c>
      <c r="L572" s="1" t="str">
        <f>Spaces!L572</f>
        <v/>
      </c>
      <c r="M572" s="1" t="str">
        <f>Spaces!M572</f>
        <v/>
      </c>
      <c r="N572" s="1" t="str">
        <f>Spaces!N572</f>
        <v/>
      </c>
      <c r="O572" s="1" t="str">
        <f>Spaces!O572</f>
        <v/>
      </c>
      <c r="P572" s="1" t="str">
        <f>Spaces!P572</f>
        <v/>
      </c>
      <c r="Q572" s="1" t="str">
        <f>Spaces!Q572</f>
        <v/>
      </c>
      <c r="R572" s="1" t="str">
        <f>Spaces!R572</f>
        <v/>
      </c>
      <c r="S572" s="1" t="str">
        <f>Spaces!S572</f>
        <v/>
      </c>
      <c r="T572" s="1" t="str">
        <f>Spaces!T572</f>
        <v/>
      </c>
      <c r="U572" s="1" t="str">
        <f>Spaces!U572</f>
        <v/>
      </c>
      <c r="V572" s="1" t="str">
        <f t="shared" si="1"/>
        <v/>
      </c>
      <c r="W572" s="5" t="str">
        <f t="shared" si="2"/>
        <v/>
      </c>
      <c r="X572" s="5" t="str">
        <f t="shared" si="3"/>
        <v/>
      </c>
      <c r="Y572" s="5" t="str">
        <f t="shared" si="4"/>
        <v/>
      </c>
      <c r="Z572" s="5" t="str">
        <f t="shared" si="5"/>
        <v/>
      </c>
    </row>
    <row r="573">
      <c r="A573" s="1" t="str">
        <f>Spaces!A573</f>
        <v/>
      </c>
      <c r="B573" s="1" t="str">
        <f>Spaces!B573</f>
        <v/>
      </c>
      <c r="C573" s="1" t="str">
        <f>Spaces!C573</f>
        <v/>
      </c>
      <c r="D573" s="1" t="str">
        <f>Spaces!D573</f>
        <v/>
      </c>
      <c r="E573" s="1" t="str">
        <f>Spaces!E573</f>
        <v/>
      </c>
      <c r="F573" s="1" t="str">
        <f>Spaces!F573</f>
        <v/>
      </c>
      <c r="G573" s="1" t="str">
        <f>Spaces!G573</f>
        <v/>
      </c>
      <c r="H573" s="1" t="str">
        <f>Spaces!H573</f>
        <v/>
      </c>
      <c r="I573" s="1" t="str">
        <f>Spaces!I573</f>
        <v/>
      </c>
      <c r="J573" s="1" t="str">
        <f>Spaces!J573</f>
        <v/>
      </c>
      <c r="K573" s="1" t="str">
        <f>Spaces!K573</f>
        <v/>
      </c>
      <c r="L573" s="1" t="str">
        <f>Spaces!L573</f>
        <v/>
      </c>
      <c r="M573" s="1" t="str">
        <f>Spaces!M573</f>
        <v/>
      </c>
      <c r="N573" s="1" t="str">
        <f>Spaces!N573</f>
        <v/>
      </c>
      <c r="O573" s="1" t="str">
        <f>Spaces!O573</f>
        <v/>
      </c>
      <c r="P573" s="1" t="str">
        <f>Spaces!P573</f>
        <v/>
      </c>
      <c r="Q573" s="1" t="str">
        <f>Spaces!Q573</f>
        <v/>
      </c>
      <c r="R573" s="1" t="str">
        <f>Spaces!R573</f>
        <v/>
      </c>
      <c r="S573" s="1" t="str">
        <f>Spaces!S573</f>
        <v/>
      </c>
      <c r="T573" s="1" t="str">
        <f>Spaces!T573</f>
        <v/>
      </c>
      <c r="U573" s="1" t="str">
        <f>Spaces!U573</f>
        <v/>
      </c>
      <c r="V573" s="1" t="str">
        <f t="shared" si="1"/>
        <v/>
      </c>
      <c r="W573" s="5" t="str">
        <f t="shared" si="2"/>
        <v/>
      </c>
      <c r="X573" s="5" t="str">
        <f t="shared" si="3"/>
        <v/>
      </c>
      <c r="Y573" s="5" t="str">
        <f t="shared" si="4"/>
        <v/>
      </c>
      <c r="Z573" s="5" t="str">
        <f t="shared" si="5"/>
        <v/>
      </c>
    </row>
    <row r="574">
      <c r="A574" s="1" t="str">
        <f>Spaces!A574</f>
        <v/>
      </c>
      <c r="B574" s="1" t="str">
        <f>Spaces!B574</f>
        <v/>
      </c>
      <c r="C574" s="1" t="str">
        <f>Spaces!C574</f>
        <v/>
      </c>
      <c r="D574" s="1" t="str">
        <f>Spaces!D574</f>
        <v/>
      </c>
      <c r="E574" s="1" t="str">
        <f>Spaces!E574</f>
        <v/>
      </c>
      <c r="F574" s="1" t="str">
        <f>Spaces!F574</f>
        <v/>
      </c>
      <c r="G574" s="1" t="str">
        <f>Spaces!G574</f>
        <v/>
      </c>
      <c r="H574" s="1" t="str">
        <f>Spaces!H574</f>
        <v/>
      </c>
      <c r="I574" s="1" t="str">
        <f>Spaces!I574</f>
        <v/>
      </c>
      <c r="J574" s="1" t="str">
        <f>Spaces!J574</f>
        <v/>
      </c>
      <c r="K574" s="1" t="str">
        <f>Spaces!K574</f>
        <v/>
      </c>
      <c r="L574" s="1" t="str">
        <f>Spaces!L574</f>
        <v/>
      </c>
      <c r="M574" s="1" t="str">
        <f>Spaces!M574</f>
        <v/>
      </c>
      <c r="N574" s="1" t="str">
        <f>Spaces!N574</f>
        <v/>
      </c>
      <c r="O574" s="1" t="str">
        <f>Spaces!O574</f>
        <v/>
      </c>
      <c r="P574" s="1" t="str">
        <f>Spaces!P574</f>
        <v/>
      </c>
      <c r="Q574" s="1" t="str">
        <f>Spaces!Q574</f>
        <v/>
      </c>
      <c r="R574" s="1" t="str">
        <f>Spaces!R574</f>
        <v/>
      </c>
      <c r="S574" s="1" t="str">
        <f>Spaces!S574</f>
        <v/>
      </c>
      <c r="T574" s="1" t="str">
        <f>Spaces!T574</f>
        <v/>
      </c>
      <c r="U574" s="1" t="str">
        <f>Spaces!U574</f>
        <v/>
      </c>
      <c r="V574" s="1" t="str">
        <f t="shared" si="1"/>
        <v/>
      </c>
      <c r="W574" s="5" t="str">
        <f t="shared" si="2"/>
        <v/>
      </c>
      <c r="X574" s="5" t="str">
        <f t="shared" si="3"/>
        <v/>
      </c>
      <c r="Y574" s="5" t="str">
        <f t="shared" si="4"/>
        <v/>
      </c>
      <c r="Z574" s="5" t="str">
        <f t="shared" si="5"/>
        <v/>
      </c>
    </row>
    <row r="575">
      <c r="A575" s="1" t="str">
        <f>Spaces!A575</f>
        <v/>
      </c>
      <c r="B575" s="1" t="str">
        <f>Spaces!B575</f>
        <v/>
      </c>
      <c r="C575" s="1" t="str">
        <f>Spaces!C575</f>
        <v/>
      </c>
      <c r="D575" s="1" t="str">
        <f>Spaces!D575</f>
        <v/>
      </c>
      <c r="E575" s="1" t="str">
        <f>Spaces!E575</f>
        <v/>
      </c>
      <c r="F575" s="1" t="str">
        <f>Spaces!F575</f>
        <v/>
      </c>
      <c r="G575" s="1" t="str">
        <f>Spaces!G575</f>
        <v/>
      </c>
      <c r="H575" s="1" t="str">
        <f>Spaces!H575</f>
        <v/>
      </c>
      <c r="I575" s="1" t="str">
        <f>Spaces!I575</f>
        <v/>
      </c>
      <c r="J575" s="1" t="str">
        <f>Spaces!J575</f>
        <v/>
      </c>
      <c r="K575" s="1" t="str">
        <f>Spaces!K575</f>
        <v/>
      </c>
      <c r="L575" s="1" t="str">
        <f>Spaces!L575</f>
        <v/>
      </c>
      <c r="M575" s="1" t="str">
        <f>Spaces!M575</f>
        <v/>
      </c>
      <c r="N575" s="1" t="str">
        <f>Spaces!N575</f>
        <v/>
      </c>
      <c r="O575" s="1" t="str">
        <f>Spaces!O575</f>
        <v/>
      </c>
      <c r="P575" s="1" t="str">
        <f>Spaces!P575</f>
        <v/>
      </c>
      <c r="Q575" s="1" t="str">
        <f>Spaces!Q575</f>
        <v/>
      </c>
      <c r="R575" s="1" t="str">
        <f>Spaces!R575</f>
        <v/>
      </c>
      <c r="S575" s="1" t="str">
        <f>Spaces!S575</f>
        <v/>
      </c>
      <c r="T575" s="1" t="str">
        <f>Spaces!T575</f>
        <v/>
      </c>
      <c r="U575" s="1" t="str">
        <f>Spaces!U575</f>
        <v/>
      </c>
      <c r="V575" s="1" t="str">
        <f t="shared" si="1"/>
        <v/>
      </c>
      <c r="W575" s="5" t="str">
        <f t="shared" si="2"/>
        <v/>
      </c>
      <c r="X575" s="5" t="str">
        <f t="shared" si="3"/>
        <v/>
      </c>
      <c r="Y575" s="5" t="str">
        <f t="shared" si="4"/>
        <v/>
      </c>
      <c r="Z575" s="5" t="str">
        <f t="shared" si="5"/>
        <v/>
      </c>
    </row>
    <row r="576">
      <c r="A576" s="1" t="str">
        <f>Spaces!A576</f>
        <v/>
      </c>
      <c r="B576" s="1" t="str">
        <f>Spaces!B576</f>
        <v/>
      </c>
      <c r="C576" s="1" t="str">
        <f>Spaces!C576</f>
        <v/>
      </c>
      <c r="D576" s="1" t="str">
        <f>Spaces!D576</f>
        <v/>
      </c>
      <c r="E576" s="1" t="str">
        <f>Spaces!E576</f>
        <v/>
      </c>
      <c r="F576" s="1" t="str">
        <f>Spaces!F576</f>
        <v/>
      </c>
      <c r="G576" s="1" t="str">
        <f>Spaces!G576</f>
        <v/>
      </c>
      <c r="H576" s="1" t="str">
        <f>Spaces!H576</f>
        <v/>
      </c>
      <c r="I576" s="1" t="str">
        <f>Spaces!I576</f>
        <v/>
      </c>
      <c r="J576" s="1" t="str">
        <f>Spaces!J576</f>
        <v/>
      </c>
      <c r="K576" s="1" t="str">
        <f>Spaces!K576</f>
        <v/>
      </c>
      <c r="L576" s="1" t="str">
        <f>Spaces!L576</f>
        <v/>
      </c>
      <c r="M576" s="1" t="str">
        <f>Spaces!M576</f>
        <v/>
      </c>
      <c r="N576" s="1" t="str">
        <f>Spaces!N576</f>
        <v/>
      </c>
      <c r="O576" s="1" t="str">
        <f>Spaces!O576</f>
        <v/>
      </c>
      <c r="P576" s="1" t="str">
        <f>Spaces!P576</f>
        <v/>
      </c>
      <c r="Q576" s="1" t="str">
        <f>Spaces!Q576</f>
        <v/>
      </c>
      <c r="R576" s="1" t="str">
        <f>Spaces!R576</f>
        <v/>
      </c>
      <c r="S576" s="1" t="str">
        <f>Spaces!S576</f>
        <v/>
      </c>
      <c r="T576" s="1" t="str">
        <f>Spaces!T576</f>
        <v/>
      </c>
      <c r="U576" s="1" t="str">
        <f>Spaces!U576</f>
        <v/>
      </c>
      <c r="V576" s="1" t="str">
        <f t="shared" si="1"/>
        <v/>
      </c>
      <c r="W576" s="5" t="str">
        <f t="shared" si="2"/>
        <v/>
      </c>
      <c r="X576" s="5" t="str">
        <f t="shared" si="3"/>
        <v/>
      </c>
      <c r="Y576" s="5" t="str">
        <f t="shared" si="4"/>
        <v/>
      </c>
      <c r="Z576" s="5" t="str">
        <f t="shared" si="5"/>
        <v/>
      </c>
    </row>
    <row r="577">
      <c r="A577" s="1" t="str">
        <f>Spaces!A577</f>
        <v/>
      </c>
      <c r="B577" s="1" t="str">
        <f>Spaces!B577</f>
        <v/>
      </c>
      <c r="C577" s="1" t="str">
        <f>Spaces!C577</f>
        <v/>
      </c>
      <c r="D577" s="1" t="str">
        <f>Spaces!D577</f>
        <v/>
      </c>
      <c r="E577" s="1" t="str">
        <f>Spaces!E577</f>
        <v/>
      </c>
      <c r="F577" s="1" t="str">
        <f>Spaces!F577</f>
        <v/>
      </c>
      <c r="G577" s="1" t="str">
        <f>Spaces!G577</f>
        <v/>
      </c>
      <c r="H577" s="1" t="str">
        <f>Spaces!H577</f>
        <v/>
      </c>
      <c r="I577" s="1" t="str">
        <f>Spaces!I577</f>
        <v/>
      </c>
      <c r="J577" s="1" t="str">
        <f>Spaces!J577</f>
        <v/>
      </c>
      <c r="K577" s="1" t="str">
        <f>Spaces!K577</f>
        <v/>
      </c>
      <c r="L577" s="1" t="str">
        <f>Spaces!L577</f>
        <v/>
      </c>
      <c r="M577" s="1" t="str">
        <f>Spaces!M577</f>
        <v/>
      </c>
      <c r="N577" s="1" t="str">
        <f>Spaces!N577</f>
        <v/>
      </c>
      <c r="O577" s="1" t="str">
        <f>Spaces!O577</f>
        <v/>
      </c>
      <c r="P577" s="1" t="str">
        <f>Spaces!P577</f>
        <v/>
      </c>
      <c r="Q577" s="1" t="str">
        <f>Spaces!Q577</f>
        <v/>
      </c>
      <c r="R577" s="1" t="str">
        <f>Spaces!R577</f>
        <v/>
      </c>
      <c r="S577" s="1" t="str">
        <f>Spaces!S577</f>
        <v/>
      </c>
      <c r="T577" s="1" t="str">
        <f>Spaces!T577</f>
        <v/>
      </c>
      <c r="U577" s="1" t="str">
        <f>Spaces!U577</f>
        <v/>
      </c>
      <c r="V577" s="1" t="str">
        <f t="shared" si="1"/>
        <v/>
      </c>
      <c r="W577" s="5" t="str">
        <f t="shared" si="2"/>
        <v/>
      </c>
      <c r="X577" s="5" t="str">
        <f t="shared" si="3"/>
        <v/>
      </c>
      <c r="Y577" s="5" t="str">
        <f t="shared" si="4"/>
        <v/>
      </c>
      <c r="Z577" s="5" t="str">
        <f t="shared" si="5"/>
        <v/>
      </c>
    </row>
    <row r="578">
      <c r="A578" s="1" t="str">
        <f>Spaces!A578</f>
        <v/>
      </c>
      <c r="B578" s="1" t="str">
        <f>Spaces!B578</f>
        <v/>
      </c>
      <c r="C578" s="1" t="str">
        <f>Spaces!C578</f>
        <v/>
      </c>
      <c r="D578" s="1" t="str">
        <f>Spaces!D578</f>
        <v/>
      </c>
      <c r="E578" s="1" t="str">
        <f>Spaces!E578</f>
        <v/>
      </c>
      <c r="F578" s="1" t="str">
        <f>Spaces!F578</f>
        <v/>
      </c>
      <c r="G578" s="1" t="str">
        <f>Spaces!G578</f>
        <v/>
      </c>
      <c r="H578" s="1" t="str">
        <f>Spaces!H578</f>
        <v/>
      </c>
      <c r="I578" s="1" t="str">
        <f>Spaces!I578</f>
        <v/>
      </c>
      <c r="J578" s="1" t="str">
        <f>Spaces!J578</f>
        <v/>
      </c>
      <c r="K578" s="1" t="str">
        <f>Spaces!K578</f>
        <v/>
      </c>
      <c r="L578" s="1" t="str">
        <f>Spaces!L578</f>
        <v/>
      </c>
      <c r="M578" s="1" t="str">
        <f>Spaces!M578</f>
        <v/>
      </c>
      <c r="N578" s="1" t="str">
        <f>Spaces!N578</f>
        <v/>
      </c>
      <c r="O578" s="1" t="str">
        <f>Spaces!O578</f>
        <v/>
      </c>
      <c r="P578" s="1" t="str">
        <f>Spaces!P578</f>
        <v/>
      </c>
      <c r="Q578" s="1" t="str">
        <f>Spaces!Q578</f>
        <v/>
      </c>
      <c r="R578" s="1" t="str">
        <f>Spaces!R578</f>
        <v/>
      </c>
      <c r="S578" s="1" t="str">
        <f>Spaces!S578</f>
        <v/>
      </c>
      <c r="T578" s="1" t="str">
        <f>Spaces!T578</f>
        <v/>
      </c>
      <c r="U578" s="1" t="str">
        <f>Spaces!U578</f>
        <v/>
      </c>
      <c r="V578" s="1" t="str">
        <f t="shared" si="1"/>
        <v/>
      </c>
      <c r="W578" s="5" t="str">
        <f t="shared" si="2"/>
        <v/>
      </c>
      <c r="X578" s="5" t="str">
        <f t="shared" si="3"/>
        <v/>
      </c>
      <c r="Y578" s="5" t="str">
        <f t="shared" si="4"/>
        <v/>
      </c>
      <c r="Z578" s="5" t="str">
        <f t="shared" si="5"/>
        <v/>
      </c>
    </row>
    <row r="579">
      <c r="A579" s="1" t="str">
        <f>Spaces!A579</f>
        <v/>
      </c>
      <c r="B579" s="1" t="str">
        <f>Spaces!B579</f>
        <v/>
      </c>
      <c r="C579" s="1" t="str">
        <f>Spaces!C579</f>
        <v/>
      </c>
      <c r="D579" s="1" t="str">
        <f>Spaces!D579</f>
        <v/>
      </c>
      <c r="E579" s="1" t="str">
        <f>Spaces!E579</f>
        <v/>
      </c>
      <c r="F579" s="1" t="str">
        <f>Spaces!F579</f>
        <v/>
      </c>
      <c r="G579" s="1" t="str">
        <f>Spaces!G579</f>
        <v/>
      </c>
      <c r="H579" s="1" t="str">
        <f>Spaces!H579</f>
        <v/>
      </c>
      <c r="I579" s="1" t="str">
        <f>Spaces!I579</f>
        <v/>
      </c>
      <c r="J579" s="1" t="str">
        <f>Spaces!J579</f>
        <v/>
      </c>
      <c r="K579" s="1" t="str">
        <f>Spaces!K579</f>
        <v/>
      </c>
      <c r="L579" s="1" t="str">
        <f>Spaces!L579</f>
        <v/>
      </c>
      <c r="M579" s="1" t="str">
        <f>Spaces!M579</f>
        <v/>
      </c>
      <c r="N579" s="1" t="str">
        <f>Spaces!N579</f>
        <v/>
      </c>
      <c r="O579" s="1" t="str">
        <f>Spaces!O579</f>
        <v/>
      </c>
      <c r="P579" s="1" t="str">
        <f>Spaces!P579</f>
        <v/>
      </c>
      <c r="Q579" s="1" t="str">
        <f>Spaces!Q579</f>
        <v/>
      </c>
      <c r="R579" s="1" t="str">
        <f>Spaces!R579</f>
        <v/>
      </c>
      <c r="S579" s="1" t="str">
        <f>Spaces!S579</f>
        <v/>
      </c>
      <c r="T579" s="1" t="str">
        <f>Spaces!T579</f>
        <v/>
      </c>
      <c r="U579" s="1" t="str">
        <f>Spaces!U579</f>
        <v/>
      </c>
      <c r="V579" s="1" t="str">
        <f t="shared" si="1"/>
        <v/>
      </c>
      <c r="W579" s="5" t="str">
        <f t="shared" si="2"/>
        <v/>
      </c>
      <c r="X579" s="5" t="str">
        <f t="shared" si="3"/>
        <v/>
      </c>
      <c r="Y579" s="5" t="str">
        <f t="shared" si="4"/>
        <v/>
      </c>
      <c r="Z579" s="5" t="str">
        <f t="shared" si="5"/>
        <v/>
      </c>
    </row>
    <row r="580">
      <c r="A580" s="1" t="str">
        <f>Spaces!A580</f>
        <v/>
      </c>
      <c r="B580" s="1" t="str">
        <f>Spaces!B580</f>
        <v/>
      </c>
      <c r="C580" s="1" t="str">
        <f>Spaces!C580</f>
        <v/>
      </c>
      <c r="D580" s="1" t="str">
        <f>Spaces!D580</f>
        <v/>
      </c>
      <c r="E580" s="1" t="str">
        <f>Spaces!E580</f>
        <v/>
      </c>
      <c r="F580" s="1" t="str">
        <f>Spaces!F580</f>
        <v/>
      </c>
      <c r="G580" s="1" t="str">
        <f>Spaces!G580</f>
        <v/>
      </c>
      <c r="H580" s="1" t="str">
        <f>Spaces!H580</f>
        <v/>
      </c>
      <c r="I580" s="1" t="str">
        <f>Spaces!I580</f>
        <v/>
      </c>
      <c r="J580" s="1" t="str">
        <f>Spaces!J580</f>
        <v/>
      </c>
      <c r="K580" s="1" t="str">
        <f>Spaces!K580</f>
        <v/>
      </c>
      <c r="L580" s="1" t="str">
        <f>Spaces!L580</f>
        <v/>
      </c>
      <c r="M580" s="1" t="str">
        <f>Spaces!M580</f>
        <v/>
      </c>
      <c r="N580" s="1" t="str">
        <f>Spaces!N580</f>
        <v/>
      </c>
      <c r="O580" s="1" t="str">
        <f>Spaces!O580</f>
        <v/>
      </c>
      <c r="P580" s="1" t="str">
        <f>Spaces!P580</f>
        <v/>
      </c>
      <c r="Q580" s="1" t="str">
        <f>Spaces!Q580</f>
        <v/>
      </c>
      <c r="R580" s="1" t="str">
        <f>Spaces!R580</f>
        <v/>
      </c>
      <c r="S580" s="1" t="str">
        <f>Spaces!S580</f>
        <v/>
      </c>
      <c r="T580" s="1" t="str">
        <f>Spaces!T580</f>
        <v/>
      </c>
      <c r="U580" s="1" t="str">
        <f>Spaces!U580</f>
        <v/>
      </c>
      <c r="V580" s="1" t="str">
        <f t="shared" si="1"/>
        <v/>
      </c>
      <c r="W580" s="5" t="str">
        <f t="shared" si="2"/>
        <v/>
      </c>
      <c r="X580" s="5" t="str">
        <f t="shared" si="3"/>
        <v/>
      </c>
      <c r="Y580" s="5" t="str">
        <f t="shared" si="4"/>
        <v/>
      </c>
      <c r="Z580" s="5" t="str">
        <f t="shared" si="5"/>
        <v/>
      </c>
    </row>
    <row r="581">
      <c r="A581" s="1" t="str">
        <f>Spaces!A581</f>
        <v/>
      </c>
      <c r="B581" s="1" t="str">
        <f>Spaces!B581</f>
        <v/>
      </c>
      <c r="C581" s="1" t="str">
        <f>Spaces!C581</f>
        <v/>
      </c>
      <c r="D581" s="1" t="str">
        <f>Spaces!D581</f>
        <v/>
      </c>
      <c r="E581" s="1" t="str">
        <f>Spaces!E581</f>
        <v/>
      </c>
      <c r="F581" s="1" t="str">
        <f>Spaces!F581</f>
        <v/>
      </c>
      <c r="G581" s="1" t="str">
        <f>Spaces!G581</f>
        <v/>
      </c>
      <c r="H581" s="1" t="str">
        <f>Spaces!H581</f>
        <v/>
      </c>
      <c r="I581" s="1" t="str">
        <f>Spaces!I581</f>
        <v/>
      </c>
      <c r="J581" s="1" t="str">
        <f>Spaces!J581</f>
        <v/>
      </c>
      <c r="K581" s="1" t="str">
        <f>Spaces!K581</f>
        <v/>
      </c>
      <c r="L581" s="1" t="str">
        <f>Spaces!L581</f>
        <v/>
      </c>
      <c r="M581" s="1" t="str">
        <f>Spaces!M581</f>
        <v/>
      </c>
      <c r="N581" s="1" t="str">
        <f>Spaces!N581</f>
        <v/>
      </c>
      <c r="O581" s="1" t="str">
        <f>Spaces!O581</f>
        <v/>
      </c>
      <c r="P581" s="1" t="str">
        <f>Spaces!P581</f>
        <v/>
      </c>
      <c r="Q581" s="1" t="str">
        <f>Spaces!Q581</f>
        <v/>
      </c>
      <c r="R581" s="1" t="str">
        <f>Spaces!R581</f>
        <v/>
      </c>
      <c r="S581" s="1" t="str">
        <f>Spaces!S581</f>
        <v/>
      </c>
      <c r="T581" s="1" t="str">
        <f>Spaces!T581</f>
        <v/>
      </c>
      <c r="U581" s="1" t="str">
        <f>Spaces!U581</f>
        <v/>
      </c>
      <c r="V581" s="1" t="str">
        <f t="shared" si="1"/>
        <v/>
      </c>
      <c r="W581" s="5" t="str">
        <f t="shared" si="2"/>
        <v/>
      </c>
      <c r="X581" s="5" t="str">
        <f t="shared" si="3"/>
        <v/>
      </c>
      <c r="Y581" s="5" t="str">
        <f t="shared" si="4"/>
        <v/>
      </c>
      <c r="Z581" s="5" t="str">
        <f t="shared" si="5"/>
        <v/>
      </c>
    </row>
    <row r="582">
      <c r="A582" s="1" t="str">
        <f>Spaces!A582</f>
        <v/>
      </c>
      <c r="B582" s="1" t="str">
        <f>Spaces!B582</f>
        <v/>
      </c>
      <c r="C582" s="1" t="str">
        <f>Spaces!C582</f>
        <v/>
      </c>
      <c r="D582" s="1" t="str">
        <f>Spaces!D582</f>
        <v/>
      </c>
      <c r="E582" s="1" t="str">
        <f>Spaces!E582</f>
        <v/>
      </c>
      <c r="F582" s="1" t="str">
        <f>Spaces!F582</f>
        <v/>
      </c>
      <c r="G582" s="1" t="str">
        <f>Spaces!G582</f>
        <v/>
      </c>
      <c r="H582" s="1" t="str">
        <f>Spaces!H582</f>
        <v/>
      </c>
      <c r="I582" s="1" t="str">
        <f>Spaces!I582</f>
        <v/>
      </c>
      <c r="J582" s="1" t="str">
        <f>Spaces!J582</f>
        <v/>
      </c>
      <c r="K582" s="1" t="str">
        <f>Spaces!K582</f>
        <v/>
      </c>
      <c r="L582" s="1" t="str">
        <f>Spaces!L582</f>
        <v/>
      </c>
      <c r="M582" s="1" t="str">
        <f>Spaces!M582</f>
        <v/>
      </c>
      <c r="N582" s="1" t="str">
        <f>Spaces!N582</f>
        <v/>
      </c>
      <c r="O582" s="1" t="str">
        <f>Spaces!O582</f>
        <v/>
      </c>
      <c r="P582" s="1" t="str">
        <f>Spaces!P582</f>
        <v/>
      </c>
      <c r="Q582" s="1" t="str">
        <f>Spaces!Q582</f>
        <v/>
      </c>
      <c r="R582" s="1" t="str">
        <f>Spaces!R582</f>
        <v/>
      </c>
      <c r="S582" s="1" t="str">
        <f>Spaces!S582</f>
        <v/>
      </c>
      <c r="T582" s="1" t="str">
        <f>Spaces!T582</f>
        <v/>
      </c>
      <c r="U582" s="1" t="str">
        <f>Spaces!U582</f>
        <v/>
      </c>
      <c r="V582" s="1" t="str">
        <f t="shared" si="1"/>
        <v/>
      </c>
      <c r="W582" s="5" t="str">
        <f t="shared" si="2"/>
        <v/>
      </c>
      <c r="X582" s="5" t="str">
        <f t="shared" si="3"/>
        <v/>
      </c>
      <c r="Y582" s="5" t="str">
        <f t="shared" si="4"/>
        <v/>
      </c>
      <c r="Z582" s="5" t="str">
        <f t="shared" si="5"/>
        <v/>
      </c>
    </row>
    <row r="583">
      <c r="A583" s="1" t="str">
        <f>Spaces!A583</f>
        <v/>
      </c>
      <c r="B583" s="1" t="str">
        <f>Spaces!B583</f>
        <v/>
      </c>
      <c r="C583" s="1" t="str">
        <f>Spaces!C583</f>
        <v/>
      </c>
      <c r="D583" s="1" t="str">
        <f>Spaces!D583</f>
        <v/>
      </c>
      <c r="E583" s="1" t="str">
        <f>Spaces!E583</f>
        <v/>
      </c>
      <c r="F583" s="1" t="str">
        <f>Spaces!F583</f>
        <v/>
      </c>
      <c r="G583" s="1" t="str">
        <f>Spaces!G583</f>
        <v/>
      </c>
      <c r="H583" s="1" t="str">
        <f>Spaces!H583</f>
        <v/>
      </c>
      <c r="I583" s="1" t="str">
        <f>Spaces!I583</f>
        <v/>
      </c>
      <c r="J583" s="1" t="str">
        <f>Spaces!J583</f>
        <v/>
      </c>
      <c r="K583" s="1" t="str">
        <f>Spaces!K583</f>
        <v/>
      </c>
      <c r="L583" s="1" t="str">
        <f>Spaces!L583</f>
        <v/>
      </c>
      <c r="M583" s="1" t="str">
        <f>Spaces!M583</f>
        <v/>
      </c>
      <c r="N583" s="1" t="str">
        <f>Spaces!N583</f>
        <v/>
      </c>
      <c r="O583" s="1" t="str">
        <f>Spaces!O583</f>
        <v/>
      </c>
      <c r="P583" s="1" t="str">
        <f>Spaces!P583</f>
        <v/>
      </c>
      <c r="Q583" s="1" t="str">
        <f>Spaces!Q583</f>
        <v/>
      </c>
      <c r="R583" s="1" t="str">
        <f>Spaces!R583</f>
        <v/>
      </c>
      <c r="S583" s="1" t="str">
        <f>Spaces!S583</f>
        <v/>
      </c>
      <c r="T583" s="1" t="str">
        <f>Spaces!T583</f>
        <v/>
      </c>
      <c r="U583" s="1" t="str">
        <f>Spaces!U583</f>
        <v/>
      </c>
      <c r="V583" s="1" t="str">
        <f t="shared" si="1"/>
        <v/>
      </c>
      <c r="W583" s="5" t="str">
        <f t="shared" si="2"/>
        <v/>
      </c>
      <c r="X583" s="5" t="str">
        <f t="shared" si="3"/>
        <v/>
      </c>
      <c r="Y583" s="5" t="str">
        <f t="shared" si="4"/>
        <v/>
      </c>
      <c r="Z583" s="5" t="str">
        <f t="shared" si="5"/>
        <v/>
      </c>
    </row>
    <row r="584">
      <c r="A584" s="1" t="str">
        <f>Spaces!A584</f>
        <v/>
      </c>
      <c r="B584" s="1" t="str">
        <f>Spaces!B584</f>
        <v/>
      </c>
      <c r="C584" s="1" t="str">
        <f>Spaces!C584</f>
        <v/>
      </c>
      <c r="D584" s="1" t="str">
        <f>Spaces!D584</f>
        <v/>
      </c>
      <c r="E584" s="1" t="str">
        <f>Spaces!E584</f>
        <v/>
      </c>
      <c r="F584" s="1" t="str">
        <f>Spaces!F584</f>
        <v/>
      </c>
      <c r="G584" s="1" t="str">
        <f>Spaces!G584</f>
        <v/>
      </c>
      <c r="H584" s="1" t="str">
        <f>Spaces!H584</f>
        <v/>
      </c>
      <c r="I584" s="1" t="str">
        <f>Spaces!I584</f>
        <v/>
      </c>
      <c r="J584" s="1" t="str">
        <f>Spaces!J584</f>
        <v/>
      </c>
      <c r="K584" s="1" t="str">
        <f>Spaces!K584</f>
        <v/>
      </c>
      <c r="L584" s="1" t="str">
        <f>Spaces!L584</f>
        <v/>
      </c>
      <c r="M584" s="1" t="str">
        <f>Spaces!M584</f>
        <v/>
      </c>
      <c r="N584" s="1" t="str">
        <f>Spaces!N584</f>
        <v/>
      </c>
      <c r="O584" s="1" t="str">
        <f>Spaces!O584</f>
        <v/>
      </c>
      <c r="P584" s="1" t="str">
        <f>Spaces!P584</f>
        <v/>
      </c>
      <c r="Q584" s="1" t="str">
        <f>Spaces!Q584</f>
        <v/>
      </c>
      <c r="R584" s="1" t="str">
        <f>Spaces!R584</f>
        <v/>
      </c>
      <c r="S584" s="1" t="str">
        <f>Spaces!S584</f>
        <v/>
      </c>
      <c r="T584" s="1" t="str">
        <f>Spaces!T584</f>
        <v/>
      </c>
      <c r="U584" s="1" t="str">
        <f>Spaces!U584</f>
        <v/>
      </c>
      <c r="V584" s="1" t="str">
        <f t="shared" si="1"/>
        <v/>
      </c>
      <c r="W584" s="5" t="str">
        <f t="shared" si="2"/>
        <v/>
      </c>
      <c r="X584" s="5" t="str">
        <f t="shared" si="3"/>
        <v/>
      </c>
      <c r="Y584" s="5" t="str">
        <f t="shared" si="4"/>
        <v/>
      </c>
      <c r="Z584" s="5" t="str">
        <f t="shared" si="5"/>
        <v/>
      </c>
    </row>
    <row r="585">
      <c r="A585" s="1" t="str">
        <f>Spaces!A585</f>
        <v/>
      </c>
      <c r="B585" s="1" t="str">
        <f>Spaces!B585</f>
        <v/>
      </c>
      <c r="C585" s="1" t="str">
        <f>Spaces!C585</f>
        <v/>
      </c>
      <c r="D585" s="1" t="str">
        <f>Spaces!D585</f>
        <v/>
      </c>
      <c r="E585" s="1" t="str">
        <f>Spaces!E585</f>
        <v/>
      </c>
      <c r="F585" s="1" t="str">
        <f>Spaces!F585</f>
        <v/>
      </c>
      <c r="G585" s="1" t="str">
        <f>Spaces!G585</f>
        <v/>
      </c>
      <c r="H585" s="1" t="str">
        <f>Spaces!H585</f>
        <v/>
      </c>
      <c r="I585" s="1" t="str">
        <f>Spaces!I585</f>
        <v/>
      </c>
      <c r="J585" s="1" t="str">
        <f>Spaces!J585</f>
        <v/>
      </c>
      <c r="K585" s="1" t="str">
        <f>Spaces!K585</f>
        <v/>
      </c>
      <c r="L585" s="1" t="str">
        <f>Spaces!L585</f>
        <v/>
      </c>
      <c r="M585" s="1" t="str">
        <f>Spaces!M585</f>
        <v/>
      </c>
      <c r="N585" s="1" t="str">
        <f>Spaces!N585</f>
        <v/>
      </c>
      <c r="O585" s="1" t="str">
        <f>Spaces!O585</f>
        <v/>
      </c>
      <c r="P585" s="1" t="str">
        <f>Spaces!P585</f>
        <v/>
      </c>
      <c r="Q585" s="1" t="str">
        <f>Spaces!Q585</f>
        <v/>
      </c>
      <c r="R585" s="1" t="str">
        <f>Spaces!R585</f>
        <v/>
      </c>
      <c r="S585" s="1" t="str">
        <f>Spaces!S585</f>
        <v/>
      </c>
      <c r="T585" s="1" t="str">
        <f>Spaces!T585</f>
        <v/>
      </c>
      <c r="U585" s="1" t="str">
        <f>Spaces!U585</f>
        <v/>
      </c>
      <c r="V585" s="1" t="str">
        <f t="shared" si="1"/>
        <v/>
      </c>
      <c r="W585" s="5" t="str">
        <f t="shared" si="2"/>
        <v/>
      </c>
      <c r="X585" s="5" t="str">
        <f t="shared" si="3"/>
        <v/>
      </c>
      <c r="Y585" s="5" t="str">
        <f t="shared" si="4"/>
        <v/>
      </c>
      <c r="Z585" s="5" t="str">
        <f t="shared" si="5"/>
        <v/>
      </c>
    </row>
    <row r="586">
      <c r="A586" s="1" t="str">
        <f>Spaces!A586</f>
        <v/>
      </c>
      <c r="B586" s="1" t="str">
        <f>Spaces!B586</f>
        <v/>
      </c>
      <c r="C586" s="1" t="str">
        <f>Spaces!C586</f>
        <v/>
      </c>
      <c r="D586" s="1" t="str">
        <f>Spaces!D586</f>
        <v/>
      </c>
      <c r="E586" s="1" t="str">
        <f>Spaces!E586</f>
        <v/>
      </c>
      <c r="F586" s="1" t="str">
        <f>Spaces!F586</f>
        <v/>
      </c>
      <c r="G586" s="1" t="str">
        <f>Spaces!G586</f>
        <v/>
      </c>
      <c r="H586" s="1" t="str">
        <f>Spaces!H586</f>
        <v/>
      </c>
      <c r="I586" s="1" t="str">
        <f>Spaces!I586</f>
        <v/>
      </c>
      <c r="J586" s="1" t="str">
        <f>Spaces!J586</f>
        <v/>
      </c>
      <c r="K586" s="1" t="str">
        <f>Spaces!K586</f>
        <v/>
      </c>
      <c r="L586" s="1" t="str">
        <f>Spaces!L586</f>
        <v/>
      </c>
      <c r="M586" s="1" t="str">
        <f>Spaces!M586</f>
        <v/>
      </c>
      <c r="N586" s="1" t="str">
        <f>Spaces!N586</f>
        <v/>
      </c>
      <c r="O586" s="1" t="str">
        <f>Spaces!O586</f>
        <v/>
      </c>
      <c r="P586" s="1" t="str">
        <f>Spaces!P586</f>
        <v/>
      </c>
      <c r="Q586" s="1" t="str">
        <f>Spaces!Q586</f>
        <v/>
      </c>
      <c r="R586" s="1" t="str">
        <f>Spaces!R586</f>
        <v/>
      </c>
      <c r="S586" s="1" t="str">
        <f>Spaces!S586</f>
        <v/>
      </c>
      <c r="T586" s="1" t="str">
        <f>Spaces!T586</f>
        <v/>
      </c>
      <c r="U586" s="1" t="str">
        <f>Spaces!U586</f>
        <v/>
      </c>
      <c r="V586" s="1" t="str">
        <f t="shared" si="1"/>
        <v/>
      </c>
      <c r="W586" s="5" t="str">
        <f t="shared" si="2"/>
        <v/>
      </c>
      <c r="X586" s="5" t="str">
        <f t="shared" si="3"/>
        <v/>
      </c>
      <c r="Y586" s="5" t="str">
        <f t="shared" si="4"/>
        <v/>
      </c>
      <c r="Z586" s="5" t="str">
        <f t="shared" si="5"/>
        <v/>
      </c>
    </row>
    <row r="587">
      <c r="A587" s="1" t="str">
        <f>Spaces!A587</f>
        <v/>
      </c>
      <c r="B587" s="1" t="str">
        <f>Spaces!B587</f>
        <v/>
      </c>
      <c r="C587" s="1" t="str">
        <f>Spaces!C587</f>
        <v/>
      </c>
      <c r="D587" s="1" t="str">
        <f>Spaces!D587</f>
        <v/>
      </c>
      <c r="E587" s="1" t="str">
        <f>Spaces!E587</f>
        <v/>
      </c>
      <c r="F587" s="1" t="str">
        <f>Spaces!F587</f>
        <v/>
      </c>
      <c r="G587" s="1" t="str">
        <f>Spaces!G587</f>
        <v/>
      </c>
      <c r="H587" s="1" t="str">
        <f>Spaces!H587</f>
        <v/>
      </c>
      <c r="I587" s="1" t="str">
        <f>Spaces!I587</f>
        <v/>
      </c>
      <c r="J587" s="1" t="str">
        <f>Spaces!J587</f>
        <v/>
      </c>
      <c r="K587" s="1" t="str">
        <f>Spaces!K587</f>
        <v/>
      </c>
      <c r="L587" s="1" t="str">
        <f>Spaces!L587</f>
        <v/>
      </c>
      <c r="M587" s="1" t="str">
        <f>Spaces!M587</f>
        <v/>
      </c>
      <c r="N587" s="1" t="str">
        <f>Spaces!N587</f>
        <v/>
      </c>
      <c r="O587" s="1" t="str">
        <f>Spaces!O587</f>
        <v/>
      </c>
      <c r="P587" s="1" t="str">
        <f>Spaces!P587</f>
        <v/>
      </c>
      <c r="Q587" s="1" t="str">
        <f>Spaces!Q587</f>
        <v/>
      </c>
      <c r="R587" s="1" t="str">
        <f>Spaces!R587</f>
        <v/>
      </c>
      <c r="S587" s="1" t="str">
        <f>Spaces!S587</f>
        <v/>
      </c>
      <c r="T587" s="1" t="str">
        <f>Spaces!T587</f>
        <v/>
      </c>
      <c r="U587" s="1" t="str">
        <f>Spaces!U587</f>
        <v/>
      </c>
      <c r="V587" s="1" t="str">
        <f t="shared" si="1"/>
        <v/>
      </c>
      <c r="W587" s="5" t="str">
        <f t="shared" si="2"/>
        <v/>
      </c>
      <c r="X587" s="5" t="str">
        <f t="shared" si="3"/>
        <v/>
      </c>
      <c r="Y587" s="5" t="str">
        <f t="shared" si="4"/>
        <v/>
      </c>
      <c r="Z587" s="5" t="str">
        <f t="shared" si="5"/>
        <v/>
      </c>
    </row>
    <row r="588">
      <c r="A588" s="1" t="str">
        <f>Spaces!A588</f>
        <v/>
      </c>
      <c r="B588" s="1" t="str">
        <f>Spaces!B588</f>
        <v/>
      </c>
      <c r="C588" s="1" t="str">
        <f>Spaces!C588</f>
        <v/>
      </c>
      <c r="D588" s="1" t="str">
        <f>Spaces!D588</f>
        <v/>
      </c>
      <c r="E588" s="1" t="str">
        <f>Spaces!E588</f>
        <v/>
      </c>
      <c r="F588" s="1" t="str">
        <f>Spaces!F588</f>
        <v/>
      </c>
      <c r="G588" s="1" t="str">
        <f>Spaces!G588</f>
        <v/>
      </c>
      <c r="H588" s="1" t="str">
        <f>Spaces!H588</f>
        <v/>
      </c>
      <c r="I588" s="1" t="str">
        <f>Spaces!I588</f>
        <v/>
      </c>
      <c r="J588" s="1" t="str">
        <f>Spaces!J588</f>
        <v/>
      </c>
      <c r="K588" s="1" t="str">
        <f>Spaces!K588</f>
        <v/>
      </c>
      <c r="L588" s="1" t="str">
        <f>Spaces!L588</f>
        <v/>
      </c>
      <c r="M588" s="1" t="str">
        <f>Spaces!M588</f>
        <v/>
      </c>
      <c r="N588" s="1" t="str">
        <f>Spaces!N588</f>
        <v/>
      </c>
      <c r="O588" s="1" t="str">
        <f>Spaces!O588</f>
        <v/>
      </c>
      <c r="P588" s="1" t="str">
        <f>Spaces!P588</f>
        <v/>
      </c>
      <c r="Q588" s="1" t="str">
        <f>Spaces!Q588</f>
        <v/>
      </c>
      <c r="R588" s="1" t="str">
        <f>Spaces!R588</f>
        <v/>
      </c>
      <c r="S588" s="1" t="str">
        <f>Spaces!S588</f>
        <v/>
      </c>
      <c r="T588" s="1" t="str">
        <f>Spaces!T588</f>
        <v/>
      </c>
      <c r="U588" s="1" t="str">
        <f>Spaces!U588</f>
        <v/>
      </c>
      <c r="V588" s="1" t="str">
        <f t="shared" si="1"/>
        <v/>
      </c>
      <c r="W588" s="5" t="str">
        <f t="shared" si="2"/>
        <v/>
      </c>
      <c r="X588" s="5" t="str">
        <f t="shared" si="3"/>
        <v/>
      </c>
      <c r="Y588" s="5" t="str">
        <f t="shared" si="4"/>
        <v/>
      </c>
      <c r="Z588" s="5" t="str">
        <f t="shared" si="5"/>
        <v/>
      </c>
    </row>
    <row r="589">
      <c r="A589" s="1" t="str">
        <f>Spaces!A589</f>
        <v/>
      </c>
      <c r="B589" s="1" t="str">
        <f>Spaces!B589</f>
        <v/>
      </c>
      <c r="C589" s="1" t="str">
        <f>Spaces!C589</f>
        <v/>
      </c>
      <c r="D589" s="1" t="str">
        <f>Spaces!D589</f>
        <v/>
      </c>
      <c r="E589" s="1" t="str">
        <f>Spaces!E589</f>
        <v/>
      </c>
      <c r="F589" s="1" t="str">
        <f>Spaces!F589</f>
        <v/>
      </c>
      <c r="G589" s="1" t="str">
        <f>Spaces!G589</f>
        <v/>
      </c>
      <c r="H589" s="1" t="str">
        <f>Spaces!H589</f>
        <v/>
      </c>
      <c r="I589" s="1" t="str">
        <f>Spaces!I589</f>
        <v/>
      </c>
      <c r="J589" s="1" t="str">
        <f>Spaces!J589</f>
        <v/>
      </c>
      <c r="K589" s="1" t="str">
        <f>Spaces!K589</f>
        <v/>
      </c>
      <c r="L589" s="1" t="str">
        <f>Spaces!L589</f>
        <v/>
      </c>
      <c r="M589" s="1" t="str">
        <f>Spaces!M589</f>
        <v/>
      </c>
      <c r="N589" s="1" t="str">
        <f>Spaces!N589</f>
        <v/>
      </c>
      <c r="O589" s="1" t="str">
        <f>Spaces!O589</f>
        <v/>
      </c>
      <c r="P589" s="1" t="str">
        <f>Spaces!P589</f>
        <v/>
      </c>
      <c r="Q589" s="1" t="str">
        <f>Spaces!Q589</f>
        <v/>
      </c>
      <c r="R589" s="1" t="str">
        <f>Spaces!R589</f>
        <v/>
      </c>
      <c r="S589" s="1" t="str">
        <f>Spaces!S589</f>
        <v/>
      </c>
      <c r="T589" s="1" t="str">
        <f>Spaces!T589</f>
        <v/>
      </c>
      <c r="U589" s="1" t="str">
        <f>Spaces!U589</f>
        <v/>
      </c>
      <c r="V589" s="1" t="str">
        <f t="shared" si="1"/>
        <v/>
      </c>
      <c r="W589" s="5" t="str">
        <f t="shared" si="2"/>
        <v/>
      </c>
      <c r="X589" s="5" t="str">
        <f t="shared" si="3"/>
        <v/>
      </c>
      <c r="Y589" s="5" t="str">
        <f t="shared" si="4"/>
        <v/>
      </c>
      <c r="Z589" s="5" t="str">
        <f t="shared" si="5"/>
        <v/>
      </c>
    </row>
    <row r="590">
      <c r="A590" s="1" t="str">
        <f>Spaces!A590</f>
        <v/>
      </c>
      <c r="B590" s="1" t="str">
        <f>Spaces!B590</f>
        <v/>
      </c>
      <c r="C590" s="1" t="str">
        <f>Spaces!C590</f>
        <v/>
      </c>
      <c r="D590" s="1" t="str">
        <f>Spaces!D590</f>
        <v/>
      </c>
      <c r="E590" s="1" t="str">
        <f>Spaces!E590</f>
        <v/>
      </c>
      <c r="F590" s="1" t="str">
        <f>Spaces!F590</f>
        <v/>
      </c>
      <c r="G590" s="1" t="str">
        <f>Spaces!G590</f>
        <v/>
      </c>
      <c r="H590" s="1" t="str">
        <f>Spaces!H590</f>
        <v/>
      </c>
      <c r="I590" s="1" t="str">
        <f>Spaces!I590</f>
        <v/>
      </c>
      <c r="J590" s="1" t="str">
        <f>Spaces!J590</f>
        <v/>
      </c>
      <c r="K590" s="1" t="str">
        <f>Spaces!K590</f>
        <v/>
      </c>
      <c r="L590" s="1" t="str">
        <f>Spaces!L590</f>
        <v/>
      </c>
      <c r="M590" s="1" t="str">
        <f>Spaces!M590</f>
        <v/>
      </c>
      <c r="N590" s="1" t="str">
        <f>Spaces!N590</f>
        <v/>
      </c>
      <c r="O590" s="1" t="str">
        <f>Spaces!O590</f>
        <v/>
      </c>
      <c r="P590" s="1" t="str">
        <f>Spaces!P590</f>
        <v/>
      </c>
      <c r="Q590" s="1" t="str">
        <f>Spaces!Q590</f>
        <v/>
      </c>
      <c r="R590" s="1" t="str">
        <f>Spaces!R590</f>
        <v/>
      </c>
      <c r="S590" s="1" t="str">
        <f>Spaces!S590</f>
        <v/>
      </c>
      <c r="T590" s="1" t="str">
        <f>Spaces!T590</f>
        <v/>
      </c>
      <c r="U590" s="1" t="str">
        <f>Spaces!U590</f>
        <v/>
      </c>
      <c r="V590" s="1" t="str">
        <f t="shared" si="1"/>
        <v/>
      </c>
      <c r="W590" s="5" t="str">
        <f t="shared" si="2"/>
        <v/>
      </c>
      <c r="X590" s="5" t="str">
        <f t="shared" si="3"/>
        <v/>
      </c>
      <c r="Y590" s="5" t="str">
        <f t="shared" si="4"/>
        <v/>
      </c>
      <c r="Z590" s="5" t="str">
        <f t="shared" si="5"/>
        <v/>
      </c>
    </row>
    <row r="591">
      <c r="A591" s="1" t="str">
        <f>Spaces!A591</f>
        <v/>
      </c>
      <c r="B591" s="1" t="str">
        <f>Spaces!B591</f>
        <v/>
      </c>
      <c r="C591" s="1" t="str">
        <f>Spaces!C591</f>
        <v/>
      </c>
      <c r="D591" s="1" t="str">
        <f>Spaces!D591</f>
        <v/>
      </c>
      <c r="E591" s="1" t="str">
        <f>Spaces!E591</f>
        <v/>
      </c>
      <c r="F591" s="1" t="str">
        <f>Spaces!F591</f>
        <v/>
      </c>
      <c r="G591" s="1" t="str">
        <f>Spaces!G591</f>
        <v/>
      </c>
      <c r="H591" s="1" t="str">
        <f>Spaces!H591</f>
        <v/>
      </c>
      <c r="I591" s="1" t="str">
        <f>Spaces!I591</f>
        <v/>
      </c>
      <c r="J591" s="1" t="str">
        <f>Spaces!J591</f>
        <v/>
      </c>
      <c r="K591" s="1" t="str">
        <f>Spaces!K591</f>
        <v/>
      </c>
      <c r="L591" s="1" t="str">
        <f>Spaces!L591</f>
        <v/>
      </c>
      <c r="M591" s="1" t="str">
        <f>Spaces!M591</f>
        <v/>
      </c>
      <c r="N591" s="1" t="str">
        <f>Spaces!N591</f>
        <v/>
      </c>
      <c r="O591" s="1" t="str">
        <f>Spaces!O591</f>
        <v/>
      </c>
      <c r="P591" s="1" t="str">
        <f>Spaces!P591</f>
        <v/>
      </c>
      <c r="Q591" s="1" t="str">
        <f>Spaces!Q591</f>
        <v/>
      </c>
      <c r="R591" s="1" t="str">
        <f>Spaces!R591</f>
        <v/>
      </c>
      <c r="S591" s="1" t="str">
        <f>Spaces!S591</f>
        <v/>
      </c>
      <c r="T591" s="1" t="str">
        <f>Spaces!T591</f>
        <v/>
      </c>
      <c r="U591" s="1" t="str">
        <f>Spaces!U591</f>
        <v/>
      </c>
      <c r="V591" s="1" t="str">
        <f t="shared" si="1"/>
        <v/>
      </c>
      <c r="W591" s="5" t="str">
        <f t="shared" si="2"/>
        <v/>
      </c>
      <c r="X591" s="5" t="str">
        <f t="shared" si="3"/>
        <v/>
      </c>
      <c r="Y591" s="5" t="str">
        <f t="shared" si="4"/>
        <v/>
      </c>
      <c r="Z591" s="5" t="str">
        <f t="shared" si="5"/>
        <v/>
      </c>
    </row>
    <row r="592">
      <c r="A592" s="1" t="str">
        <f>Spaces!A592</f>
        <v/>
      </c>
      <c r="B592" s="1" t="str">
        <f>Spaces!B592</f>
        <v/>
      </c>
      <c r="C592" s="1" t="str">
        <f>Spaces!C592</f>
        <v/>
      </c>
      <c r="D592" s="1" t="str">
        <f>Spaces!D592</f>
        <v/>
      </c>
      <c r="E592" s="1" t="str">
        <f>Spaces!E592</f>
        <v/>
      </c>
      <c r="F592" s="1" t="str">
        <f>Spaces!F592</f>
        <v/>
      </c>
      <c r="G592" s="1" t="str">
        <f>Spaces!G592</f>
        <v/>
      </c>
      <c r="H592" s="1" t="str">
        <f>Spaces!H592</f>
        <v/>
      </c>
      <c r="I592" s="1" t="str">
        <f>Spaces!I592</f>
        <v/>
      </c>
      <c r="J592" s="1" t="str">
        <f>Spaces!J592</f>
        <v/>
      </c>
      <c r="K592" s="1" t="str">
        <f>Spaces!K592</f>
        <v/>
      </c>
      <c r="L592" s="1" t="str">
        <f>Spaces!L592</f>
        <v/>
      </c>
      <c r="M592" s="1" t="str">
        <f>Spaces!M592</f>
        <v/>
      </c>
      <c r="N592" s="1" t="str">
        <f>Spaces!N592</f>
        <v/>
      </c>
      <c r="O592" s="1" t="str">
        <f>Spaces!O592</f>
        <v/>
      </c>
      <c r="P592" s="1" t="str">
        <f>Spaces!P592</f>
        <v/>
      </c>
      <c r="Q592" s="1" t="str">
        <f>Spaces!Q592</f>
        <v/>
      </c>
      <c r="R592" s="1" t="str">
        <f>Spaces!R592</f>
        <v/>
      </c>
      <c r="S592" s="1" t="str">
        <f>Spaces!S592</f>
        <v/>
      </c>
      <c r="T592" s="1" t="str">
        <f>Spaces!T592</f>
        <v/>
      </c>
      <c r="U592" s="1" t="str">
        <f>Spaces!U592</f>
        <v/>
      </c>
      <c r="V592" s="1" t="str">
        <f t="shared" si="1"/>
        <v/>
      </c>
      <c r="W592" s="5" t="str">
        <f t="shared" si="2"/>
        <v/>
      </c>
      <c r="X592" s="5" t="str">
        <f t="shared" si="3"/>
        <v/>
      </c>
      <c r="Y592" s="5" t="str">
        <f t="shared" si="4"/>
        <v/>
      </c>
      <c r="Z592" s="5" t="str">
        <f t="shared" si="5"/>
        <v/>
      </c>
    </row>
    <row r="593">
      <c r="A593" s="1" t="str">
        <f>Spaces!A593</f>
        <v/>
      </c>
      <c r="B593" s="1" t="str">
        <f>Spaces!B593</f>
        <v/>
      </c>
      <c r="C593" s="1" t="str">
        <f>Spaces!C593</f>
        <v/>
      </c>
      <c r="D593" s="1" t="str">
        <f>Spaces!D593</f>
        <v/>
      </c>
      <c r="E593" s="1" t="str">
        <f>Spaces!E593</f>
        <v/>
      </c>
      <c r="F593" s="1" t="str">
        <f>Spaces!F593</f>
        <v/>
      </c>
      <c r="G593" s="1" t="str">
        <f>Spaces!G593</f>
        <v/>
      </c>
      <c r="H593" s="1" t="str">
        <f>Spaces!H593</f>
        <v/>
      </c>
      <c r="I593" s="1" t="str">
        <f>Spaces!I593</f>
        <v/>
      </c>
      <c r="J593" s="1" t="str">
        <f>Spaces!J593</f>
        <v/>
      </c>
      <c r="K593" s="1" t="str">
        <f>Spaces!K593</f>
        <v/>
      </c>
      <c r="L593" s="1" t="str">
        <f>Spaces!L593</f>
        <v/>
      </c>
      <c r="M593" s="1" t="str">
        <f>Spaces!M593</f>
        <v/>
      </c>
      <c r="N593" s="1" t="str">
        <f>Spaces!N593</f>
        <v/>
      </c>
      <c r="O593" s="1" t="str">
        <f>Spaces!O593</f>
        <v/>
      </c>
      <c r="P593" s="1" t="str">
        <f>Spaces!P593</f>
        <v/>
      </c>
      <c r="Q593" s="1" t="str">
        <f>Spaces!Q593</f>
        <v/>
      </c>
      <c r="R593" s="1" t="str">
        <f>Spaces!R593</f>
        <v/>
      </c>
      <c r="S593" s="1" t="str">
        <f>Spaces!S593</f>
        <v/>
      </c>
      <c r="T593" s="1" t="str">
        <f>Spaces!T593</f>
        <v/>
      </c>
      <c r="U593" s="1" t="str">
        <f>Spaces!U593</f>
        <v/>
      </c>
      <c r="V593" s="1" t="str">
        <f t="shared" si="1"/>
        <v/>
      </c>
      <c r="W593" s="5" t="str">
        <f t="shared" si="2"/>
        <v/>
      </c>
      <c r="X593" s="5" t="str">
        <f t="shared" si="3"/>
        <v/>
      </c>
      <c r="Y593" s="5" t="str">
        <f t="shared" si="4"/>
        <v/>
      </c>
      <c r="Z593" s="5" t="str">
        <f t="shared" si="5"/>
        <v/>
      </c>
    </row>
    <row r="594">
      <c r="A594" s="1" t="str">
        <f>Spaces!A594</f>
        <v/>
      </c>
      <c r="B594" s="1" t="str">
        <f>Spaces!B594</f>
        <v/>
      </c>
      <c r="C594" s="1" t="str">
        <f>Spaces!C594</f>
        <v/>
      </c>
      <c r="D594" s="1" t="str">
        <f>Spaces!D594</f>
        <v/>
      </c>
      <c r="E594" s="1" t="str">
        <f>Spaces!E594</f>
        <v/>
      </c>
      <c r="F594" s="1" t="str">
        <f>Spaces!F594</f>
        <v/>
      </c>
      <c r="G594" s="1" t="str">
        <f>Spaces!G594</f>
        <v/>
      </c>
      <c r="H594" s="1" t="str">
        <f>Spaces!H594</f>
        <v/>
      </c>
      <c r="I594" s="1" t="str">
        <f>Spaces!I594</f>
        <v/>
      </c>
      <c r="J594" s="1" t="str">
        <f>Spaces!J594</f>
        <v/>
      </c>
      <c r="K594" s="1" t="str">
        <f>Spaces!K594</f>
        <v/>
      </c>
      <c r="L594" s="1" t="str">
        <f>Spaces!L594</f>
        <v/>
      </c>
      <c r="M594" s="1" t="str">
        <f>Spaces!M594</f>
        <v/>
      </c>
      <c r="N594" s="1" t="str">
        <f>Spaces!N594</f>
        <v/>
      </c>
      <c r="O594" s="1" t="str">
        <f>Spaces!O594</f>
        <v/>
      </c>
      <c r="P594" s="1" t="str">
        <f>Spaces!P594</f>
        <v/>
      </c>
      <c r="Q594" s="1" t="str">
        <f>Spaces!Q594</f>
        <v/>
      </c>
      <c r="R594" s="1" t="str">
        <f>Spaces!R594</f>
        <v/>
      </c>
      <c r="S594" s="1" t="str">
        <f>Spaces!S594</f>
        <v/>
      </c>
      <c r="T594" s="1" t="str">
        <f>Spaces!T594</f>
        <v/>
      </c>
      <c r="U594" s="1" t="str">
        <f>Spaces!U594</f>
        <v/>
      </c>
      <c r="V594" s="1" t="str">
        <f t="shared" si="1"/>
        <v/>
      </c>
      <c r="W594" s="5" t="str">
        <f t="shared" si="2"/>
        <v/>
      </c>
      <c r="X594" s="5" t="str">
        <f t="shared" si="3"/>
        <v/>
      </c>
      <c r="Y594" s="5" t="str">
        <f t="shared" si="4"/>
        <v/>
      </c>
      <c r="Z594" s="5" t="str">
        <f t="shared" si="5"/>
        <v/>
      </c>
    </row>
    <row r="595">
      <c r="A595" s="1" t="str">
        <f>Spaces!A595</f>
        <v/>
      </c>
      <c r="B595" s="1" t="str">
        <f>Spaces!B595</f>
        <v/>
      </c>
      <c r="C595" s="1" t="str">
        <f>Spaces!C595</f>
        <v/>
      </c>
      <c r="D595" s="1" t="str">
        <f>Spaces!D595</f>
        <v/>
      </c>
      <c r="E595" s="1" t="str">
        <f>Spaces!E595</f>
        <v/>
      </c>
      <c r="F595" s="1" t="str">
        <f>Spaces!F595</f>
        <v/>
      </c>
      <c r="G595" s="1" t="str">
        <f>Spaces!G595</f>
        <v/>
      </c>
      <c r="H595" s="1" t="str">
        <f>Spaces!H595</f>
        <v/>
      </c>
      <c r="I595" s="1" t="str">
        <f>Spaces!I595</f>
        <v/>
      </c>
      <c r="J595" s="1" t="str">
        <f>Spaces!J595</f>
        <v/>
      </c>
      <c r="K595" s="1" t="str">
        <f>Spaces!K595</f>
        <v/>
      </c>
      <c r="L595" s="1" t="str">
        <f>Spaces!L595</f>
        <v/>
      </c>
      <c r="M595" s="1" t="str">
        <f>Spaces!M595</f>
        <v/>
      </c>
      <c r="N595" s="1" t="str">
        <f>Spaces!N595</f>
        <v/>
      </c>
      <c r="O595" s="1" t="str">
        <f>Spaces!O595</f>
        <v/>
      </c>
      <c r="P595" s="1" t="str">
        <f>Spaces!P595</f>
        <v/>
      </c>
      <c r="Q595" s="1" t="str">
        <f>Spaces!Q595</f>
        <v/>
      </c>
      <c r="R595" s="1" t="str">
        <f>Spaces!R595</f>
        <v/>
      </c>
      <c r="S595" s="1" t="str">
        <f>Spaces!S595</f>
        <v/>
      </c>
      <c r="T595" s="1" t="str">
        <f>Spaces!T595</f>
        <v/>
      </c>
      <c r="U595" s="1" t="str">
        <f>Spaces!U595</f>
        <v/>
      </c>
      <c r="V595" s="1" t="str">
        <f t="shared" si="1"/>
        <v/>
      </c>
      <c r="W595" s="5" t="str">
        <f t="shared" si="2"/>
        <v/>
      </c>
      <c r="X595" s="5" t="str">
        <f t="shared" si="3"/>
        <v/>
      </c>
      <c r="Y595" s="5" t="str">
        <f t="shared" si="4"/>
        <v/>
      </c>
      <c r="Z595" s="5" t="str">
        <f t="shared" si="5"/>
        <v/>
      </c>
    </row>
    <row r="596">
      <c r="A596" s="1" t="str">
        <f>Spaces!A596</f>
        <v/>
      </c>
      <c r="B596" s="1" t="str">
        <f>Spaces!B596</f>
        <v/>
      </c>
      <c r="C596" s="1" t="str">
        <f>Spaces!C596</f>
        <v/>
      </c>
      <c r="D596" s="1" t="str">
        <f>Spaces!D596</f>
        <v/>
      </c>
      <c r="E596" s="1" t="str">
        <f>Spaces!E596</f>
        <v/>
      </c>
      <c r="F596" s="1" t="str">
        <f>Spaces!F596</f>
        <v/>
      </c>
      <c r="G596" s="1" t="str">
        <f>Spaces!G596</f>
        <v/>
      </c>
      <c r="H596" s="1" t="str">
        <f>Spaces!H596</f>
        <v/>
      </c>
      <c r="I596" s="1" t="str">
        <f>Spaces!I596</f>
        <v/>
      </c>
      <c r="J596" s="1" t="str">
        <f>Spaces!J596</f>
        <v/>
      </c>
      <c r="K596" s="1" t="str">
        <f>Spaces!K596</f>
        <v/>
      </c>
      <c r="L596" s="1" t="str">
        <f>Spaces!L596</f>
        <v/>
      </c>
      <c r="M596" s="1" t="str">
        <f>Spaces!M596</f>
        <v/>
      </c>
      <c r="N596" s="1" t="str">
        <f>Spaces!N596</f>
        <v/>
      </c>
      <c r="O596" s="1" t="str">
        <f>Spaces!O596</f>
        <v/>
      </c>
      <c r="P596" s="1" t="str">
        <f>Spaces!P596</f>
        <v/>
      </c>
      <c r="Q596" s="1" t="str">
        <f>Spaces!Q596</f>
        <v/>
      </c>
      <c r="R596" s="1" t="str">
        <f>Spaces!R596</f>
        <v/>
      </c>
      <c r="S596" s="1" t="str">
        <f>Spaces!S596</f>
        <v/>
      </c>
      <c r="T596" s="1" t="str">
        <f>Spaces!T596</f>
        <v/>
      </c>
      <c r="U596" s="1" t="str">
        <f>Spaces!U596</f>
        <v/>
      </c>
      <c r="V596" s="1" t="str">
        <f t="shared" si="1"/>
        <v/>
      </c>
      <c r="W596" s="5" t="str">
        <f t="shared" si="2"/>
        <v/>
      </c>
      <c r="X596" s="5" t="str">
        <f t="shared" si="3"/>
        <v/>
      </c>
      <c r="Y596" s="5" t="str">
        <f t="shared" si="4"/>
        <v/>
      </c>
      <c r="Z596" s="5" t="str">
        <f t="shared" si="5"/>
        <v/>
      </c>
    </row>
    <row r="597">
      <c r="A597" s="1" t="str">
        <f>Spaces!A597</f>
        <v/>
      </c>
      <c r="B597" s="1" t="str">
        <f>Spaces!B597</f>
        <v/>
      </c>
      <c r="C597" s="1" t="str">
        <f>Spaces!C597</f>
        <v/>
      </c>
      <c r="D597" s="1" t="str">
        <f>Spaces!D597</f>
        <v/>
      </c>
      <c r="E597" s="1" t="str">
        <f>Spaces!E597</f>
        <v/>
      </c>
      <c r="F597" s="1" t="str">
        <f>Spaces!F597</f>
        <v/>
      </c>
      <c r="G597" s="1" t="str">
        <f>Spaces!G597</f>
        <v/>
      </c>
      <c r="H597" s="1" t="str">
        <f>Spaces!H597</f>
        <v/>
      </c>
      <c r="I597" s="1" t="str">
        <f>Spaces!I597</f>
        <v/>
      </c>
      <c r="J597" s="1" t="str">
        <f>Spaces!J597</f>
        <v/>
      </c>
      <c r="K597" s="1" t="str">
        <f>Spaces!K597</f>
        <v/>
      </c>
      <c r="L597" s="1" t="str">
        <f>Spaces!L597</f>
        <v/>
      </c>
      <c r="M597" s="1" t="str">
        <f>Spaces!M597</f>
        <v/>
      </c>
      <c r="N597" s="1" t="str">
        <f>Spaces!N597</f>
        <v/>
      </c>
      <c r="O597" s="1" t="str">
        <f>Spaces!O597</f>
        <v/>
      </c>
      <c r="P597" s="1" t="str">
        <f>Spaces!P597</f>
        <v/>
      </c>
      <c r="Q597" s="1" t="str">
        <f>Spaces!Q597</f>
        <v/>
      </c>
      <c r="R597" s="1" t="str">
        <f>Spaces!R597</f>
        <v/>
      </c>
      <c r="S597" s="1" t="str">
        <f>Spaces!S597</f>
        <v/>
      </c>
      <c r="T597" s="1" t="str">
        <f>Spaces!T597</f>
        <v/>
      </c>
      <c r="U597" s="1" t="str">
        <f>Spaces!U597</f>
        <v/>
      </c>
      <c r="V597" s="1" t="str">
        <f t="shared" si="1"/>
        <v/>
      </c>
      <c r="W597" s="5" t="str">
        <f t="shared" si="2"/>
        <v/>
      </c>
      <c r="X597" s="5" t="str">
        <f t="shared" si="3"/>
        <v/>
      </c>
      <c r="Y597" s="5" t="str">
        <f t="shared" si="4"/>
        <v/>
      </c>
      <c r="Z597" s="5" t="str">
        <f t="shared" si="5"/>
        <v/>
      </c>
    </row>
    <row r="598">
      <c r="A598" s="1" t="str">
        <f>Spaces!A598</f>
        <v/>
      </c>
      <c r="B598" s="1" t="str">
        <f>Spaces!B598</f>
        <v/>
      </c>
      <c r="C598" s="1" t="str">
        <f>Spaces!C598</f>
        <v/>
      </c>
      <c r="D598" s="1" t="str">
        <f>Spaces!D598</f>
        <v/>
      </c>
      <c r="E598" s="1" t="str">
        <f>Spaces!E598</f>
        <v/>
      </c>
      <c r="F598" s="1" t="str">
        <f>Spaces!F598</f>
        <v/>
      </c>
      <c r="G598" s="1" t="str">
        <f>Spaces!G598</f>
        <v/>
      </c>
      <c r="H598" s="1" t="str">
        <f>Spaces!H598</f>
        <v/>
      </c>
      <c r="I598" s="1" t="str">
        <f>Spaces!I598</f>
        <v/>
      </c>
      <c r="J598" s="1" t="str">
        <f>Spaces!J598</f>
        <v/>
      </c>
      <c r="K598" s="1" t="str">
        <f>Spaces!K598</f>
        <v/>
      </c>
      <c r="L598" s="1" t="str">
        <f>Spaces!L598</f>
        <v/>
      </c>
      <c r="M598" s="1" t="str">
        <f>Spaces!M598</f>
        <v/>
      </c>
      <c r="N598" s="1" t="str">
        <f>Spaces!N598</f>
        <v/>
      </c>
      <c r="O598" s="1" t="str">
        <f>Spaces!O598</f>
        <v/>
      </c>
      <c r="P598" s="1" t="str">
        <f>Spaces!P598</f>
        <v/>
      </c>
      <c r="Q598" s="1" t="str">
        <f>Spaces!Q598</f>
        <v/>
      </c>
      <c r="R598" s="1" t="str">
        <f>Spaces!R598</f>
        <v/>
      </c>
      <c r="S598" s="1" t="str">
        <f>Spaces!S598</f>
        <v/>
      </c>
      <c r="T598" s="1" t="str">
        <f>Spaces!T598</f>
        <v/>
      </c>
      <c r="U598" s="1" t="str">
        <f>Spaces!U598</f>
        <v/>
      </c>
      <c r="V598" s="1" t="str">
        <f t="shared" si="1"/>
        <v/>
      </c>
      <c r="W598" s="5" t="str">
        <f t="shared" si="2"/>
        <v/>
      </c>
      <c r="X598" s="5" t="str">
        <f t="shared" si="3"/>
        <v/>
      </c>
      <c r="Y598" s="5" t="str">
        <f t="shared" si="4"/>
        <v/>
      </c>
      <c r="Z598" s="5" t="str">
        <f t="shared" si="5"/>
        <v/>
      </c>
    </row>
    <row r="599">
      <c r="A599" s="1" t="str">
        <f>Spaces!A599</f>
        <v/>
      </c>
      <c r="B599" s="1" t="str">
        <f>Spaces!B599</f>
        <v/>
      </c>
      <c r="C599" s="1" t="str">
        <f>Spaces!C599</f>
        <v/>
      </c>
      <c r="D599" s="1" t="str">
        <f>Spaces!D599</f>
        <v/>
      </c>
      <c r="E599" s="1" t="str">
        <f>Spaces!E599</f>
        <v/>
      </c>
      <c r="F599" s="1" t="str">
        <f>Spaces!F599</f>
        <v/>
      </c>
      <c r="G599" s="1" t="str">
        <f>Spaces!G599</f>
        <v/>
      </c>
      <c r="H599" s="1" t="str">
        <f>Spaces!H599</f>
        <v/>
      </c>
      <c r="I599" s="1" t="str">
        <f>Spaces!I599</f>
        <v/>
      </c>
      <c r="J599" s="1" t="str">
        <f>Spaces!J599</f>
        <v/>
      </c>
      <c r="K599" s="1" t="str">
        <f>Spaces!K599</f>
        <v/>
      </c>
      <c r="L599" s="1" t="str">
        <f>Spaces!L599</f>
        <v/>
      </c>
      <c r="M599" s="1" t="str">
        <f>Spaces!M599</f>
        <v/>
      </c>
      <c r="N599" s="1" t="str">
        <f>Spaces!N599</f>
        <v/>
      </c>
      <c r="O599" s="1" t="str">
        <f>Spaces!O599</f>
        <v/>
      </c>
      <c r="P599" s="1" t="str">
        <f>Spaces!P599</f>
        <v/>
      </c>
      <c r="Q599" s="1" t="str">
        <f>Spaces!Q599</f>
        <v/>
      </c>
      <c r="R599" s="1" t="str">
        <f>Spaces!R599</f>
        <v/>
      </c>
      <c r="S599" s="1" t="str">
        <f>Spaces!S599</f>
        <v/>
      </c>
      <c r="T599" s="1" t="str">
        <f>Spaces!T599</f>
        <v/>
      </c>
      <c r="U599" s="1" t="str">
        <f>Spaces!U599</f>
        <v/>
      </c>
      <c r="V599" s="1" t="str">
        <f t="shared" si="1"/>
        <v/>
      </c>
      <c r="W599" s="5" t="str">
        <f t="shared" si="2"/>
        <v/>
      </c>
      <c r="X599" s="5" t="str">
        <f t="shared" si="3"/>
        <v/>
      </c>
      <c r="Y599" s="5" t="str">
        <f t="shared" si="4"/>
        <v/>
      </c>
      <c r="Z599" s="5" t="str">
        <f t="shared" si="5"/>
        <v/>
      </c>
    </row>
    <row r="600">
      <c r="A600" s="1" t="str">
        <f>Spaces!A600</f>
        <v/>
      </c>
      <c r="B600" s="1" t="str">
        <f>Spaces!B600</f>
        <v/>
      </c>
      <c r="C600" s="1" t="str">
        <f>Spaces!C600</f>
        <v/>
      </c>
      <c r="D600" s="1" t="str">
        <f>Spaces!D600</f>
        <v/>
      </c>
      <c r="E600" s="1" t="str">
        <f>Spaces!E600</f>
        <v/>
      </c>
      <c r="F600" s="1" t="str">
        <f>Spaces!F600</f>
        <v/>
      </c>
      <c r="G600" s="1" t="str">
        <f>Spaces!G600</f>
        <v/>
      </c>
      <c r="H600" s="1" t="str">
        <f>Spaces!H600</f>
        <v/>
      </c>
      <c r="I600" s="1" t="str">
        <f>Spaces!I600</f>
        <v/>
      </c>
      <c r="J600" s="1" t="str">
        <f>Spaces!J600</f>
        <v/>
      </c>
      <c r="K600" s="1" t="str">
        <f>Spaces!K600</f>
        <v/>
      </c>
      <c r="L600" s="1" t="str">
        <f>Spaces!L600</f>
        <v/>
      </c>
      <c r="M600" s="1" t="str">
        <f>Spaces!M600</f>
        <v/>
      </c>
      <c r="N600" s="1" t="str">
        <f>Spaces!N600</f>
        <v/>
      </c>
      <c r="O600" s="1" t="str">
        <f>Spaces!O600</f>
        <v/>
      </c>
      <c r="P600" s="1" t="str">
        <f>Spaces!P600</f>
        <v/>
      </c>
      <c r="Q600" s="1" t="str">
        <f>Spaces!Q600</f>
        <v/>
      </c>
      <c r="R600" s="1" t="str">
        <f>Spaces!R600</f>
        <v/>
      </c>
      <c r="S600" s="1" t="str">
        <f>Spaces!S600</f>
        <v/>
      </c>
      <c r="T600" s="1" t="str">
        <f>Spaces!T600</f>
        <v/>
      </c>
      <c r="U600" s="1" t="str">
        <f>Spaces!U600</f>
        <v/>
      </c>
      <c r="V600" s="1" t="str">
        <f t="shared" si="1"/>
        <v/>
      </c>
      <c r="W600" s="5" t="str">
        <f t="shared" si="2"/>
        <v/>
      </c>
      <c r="X600" s="5" t="str">
        <f t="shared" si="3"/>
        <v/>
      </c>
      <c r="Y600" s="5" t="str">
        <f t="shared" si="4"/>
        <v/>
      </c>
      <c r="Z600" s="5" t="str">
        <f t="shared" si="5"/>
        <v/>
      </c>
    </row>
    <row r="601">
      <c r="A601" s="1" t="str">
        <f>Spaces!A601</f>
        <v/>
      </c>
      <c r="B601" s="1" t="str">
        <f>Spaces!B601</f>
        <v/>
      </c>
      <c r="C601" s="1" t="str">
        <f>Spaces!C601</f>
        <v/>
      </c>
      <c r="D601" s="1" t="str">
        <f>Spaces!D601</f>
        <v/>
      </c>
      <c r="E601" s="1" t="str">
        <f>Spaces!E601</f>
        <v/>
      </c>
      <c r="F601" s="1" t="str">
        <f>Spaces!F601</f>
        <v/>
      </c>
      <c r="G601" s="1" t="str">
        <f>Spaces!G601</f>
        <v/>
      </c>
      <c r="H601" s="1" t="str">
        <f>Spaces!H601</f>
        <v/>
      </c>
      <c r="I601" s="1" t="str">
        <f>Spaces!I601</f>
        <v/>
      </c>
      <c r="J601" s="1" t="str">
        <f>Spaces!J601</f>
        <v/>
      </c>
      <c r="K601" s="1" t="str">
        <f>Spaces!K601</f>
        <v/>
      </c>
      <c r="L601" s="1" t="str">
        <f>Spaces!L601</f>
        <v/>
      </c>
      <c r="M601" s="1" t="str">
        <f>Spaces!M601</f>
        <v/>
      </c>
      <c r="N601" s="1" t="str">
        <f>Spaces!N601</f>
        <v/>
      </c>
      <c r="O601" s="1" t="str">
        <f>Spaces!O601</f>
        <v/>
      </c>
      <c r="P601" s="1" t="str">
        <f>Spaces!P601</f>
        <v/>
      </c>
      <c r="Q601" s="1" t="str">
        <f>Spaces!Q601</f>
        <v/>
      </c>
      <c r="R601" s="1" t="str">
        <f>Spaces!R601</f>
        <v/>
      </c>
      <c r="S601" s="1" t="str">
        <f>Spaces!S601</f>
        <v/>
      </c>
      <c r="T601" s="1" t="str">
        <f>Spaces!T601</f>
        <v/>
      </c>
      <c r="U601" s="1" t="str">
        <f>Spaces!U601</f>
        <v/>
      </c>
      <c r="V601" s="1" t="str">
        <f t="shared" si="1"/>
        <v/>
      </c>
      <c r="W601" s="5" t="str">
        <f t="shared" si="2"/>
        <v/>
      </c>
      <c r="X601" s="5" t="str">
        <f t="shared" si="3"/>
        <v/>
      </c>
      <c r="Y601" s="5" t="str">
        <f t="shared" si="4"/>
        <v/>
      </c>
      <c r="Z601" s="5" t="str">
        <f t="shared" si="5"/>
        <v/>
      </c>
    </row>
    <row r="602">
      <c r="A602" s="1" t="str">
        <f>Spaces!A602</f>
        <v/>
      </c>
      <c r="B602" s="1" t="str">
        <f>Spaces!B602</f>
        <v/>
      </c>
      <c r="C602" s="1" t="str">
        <f>Spaces!C602</f>
        <v/>
      </c>
      <c r="D602" s="1" t="str">
        <f>Spaces!D602</f>
        <v/>
      </c>
      <c r="E602" s="1" t="str">
        <f>Spaces!E602</f>
        <v/>
      </c>
      <c r="F602" s="1" t="str">
        <f>Spaces!F602</f>
        <v/>
      </c>
      <c r="G602" s="1" t="str">
        <f>Spaces!G602</f>
        <v/>
      </c>
      <c r="H602" s="1" t="str">
        <f>Spaces!H602</f>
        <v/>
      </c>
      <c r="I602" s="1" t="str">
        <f>Spaces!I602</f>
        <v/>
      </c>
      <c r="J602" s="1" t="str">
        <f>Spaces!J602</f>
        <v/>
      </c>
      <c r="K602" s="1" t="str">
        <f>Spaces!K602</f>
        <v/>
      </c>
      <c r="L602" s="1" t="str">
        <f>Spaces!L602</f>
        <v/>
      </c>
      <c r="M602" s="1" t="str">
        <f>Spaces!M602</f>
        <v/>
      </c>
      <c r="N602" s="1" t="str">
        <f>Spaces!N602</f>
        <v/>
      </c>
      <c r="O602" s="1" t="str">
        <f>Spaces!O602</f>
        <v/>
      </c>
      <c r="P602" s="1" t="str">
        <f>Spaces!P602</f>
        <v/>
      </c>
      <c r="Q602" s="1" t="str">
        <f>Spaces!Q602</f>
        <v/>
      </c>
      <c r="R602" s="1" t="str">
        <f>Spaces!R602</f>
        <v/>
      </c>
      <c r="S602" s="1" t="str">
        <f>Spaces!S602</f>
        <v/>
      </c>
      <c r="T602" s="1" t="str">
        <f>Spaces!T602</f>
        <v/>
      </c>
      <c r="U602" s="1" t="str">
        <f>Spaces!U602</f>
        <v/>
      </c>
      <c r="V602" s="1" t="str">
        <f t="shared" si="1"/>
        <v/>
      </c>
      <c r="W602" s="5" t="str">
        <f t="shared" si="2"/>
        <v/>
      </c>
      <c r="X602" s="5" t="str">
        <f t="shared" si="3"/>
        <v/>
      </c>
      <c r="Y602" s="5" t="str">
        <f t="shared" si="4"/>
        <v/>
      </c>
      <c r="Z602" s="5" t="str">
        <f t="shared" si="5"/>
        <v/>
      </c>
    </row>
    <row r="603">
      <c r="A603" s="1" t="str">
        <f>Spaces!A603</f>
        <v/>
      </c>
      <c r="B603" s="1" t="str">
        <f>Spaces!B603</f>
        <v/>
      </c>
      <c r="C603" s="1" t="str">
        <f>Spaces!C603</f>
        <v/>
      </c>
      <c r="D603" s="1" t="str">
        <f>Spaces!D603</f>
        <v/>
      </c>
      <c r="E603" s="1" t="str">
        <f>Spaces!E603</f>
        <v/>
      </c>
      <c r="F603" s="1" t="str">
        <f>Spaces!F603</f>
        <v/>
      </c>
      <c r="G603" s="1" t="str">
        <f>Spaces!G603</f>
        <v/>
      </c>
      <c r="H603" s="1" t="str">
        <f>Spaces!H603</f>
        <v/>
      </c>
      <c r="I603" s="1" t="str">
        <f>Spaces!I603</f>
        <v/>
      </c>
      <c r="J603" s="1" t="str">
        <f>Spaces!J603</f>
        <v/>
      </c>
      <c r="K603" s="1" t="str">
        <f>Spaces!K603</f>
        <v/>
      </c>
      <c r="L603" s="1" t="str">
        <f>Spaces!L603</f>
        <v/>
      </c>
      <c r="M603" s="1" t="str">
        <f>Spaces!M603</f>
        <v/>
      </c>
      <c r="N603" s="1" t="str">
        <f>Spaces!N603</f>
        <v/>
      </c>
      <c r="O603" s="1" t="str">
        <f>Spaces!O603</f>
        <v/>
      </c>
      <c r="P603" s="1" t="str">
        <f>Spaces!P603</f>
        <v/>
      </c>
      <c r="Q603" s="1" t="str">
        <f>Spaces!Q603</f>
        <v/>
      </c>
      <c r="R603" s="1" t="str">
        <f>Spaces!R603</f>
        <v/>
      </c>
      <c r="S603" s="1" t="str">
        <f>Spaces!S603</f>
        <v/>
      </c>
      <c r="T603" s="1" t="str">
        <f>Spaces!T603</f>
        <v/>
      </c>
      <c r="U603" s="1" t="str">
        <f>Spaces!U603</f>
        <v/>
      </c>
      <c r="V603" s="1" t="str">
        <f t="shared" si="1"/>
        <v/>
      </c>
      <c r="W603" s="5" t="str">
        <f t="shared" si="2"/>
        <v/>
      </c>
      <c r="X603" s="5" t="str">
        <f t="shared" si="3"/>
        <v/>
      </c>
      <c r="Y603" s="5" t="str">
        <f t="shared" si="4"/>
        <v/>
      </c>
      <c r="Z603" s="5" t="str">
        <f t="shared" si="5"/>
        <v/>
      </c>
    </row>
    <row r="604">
      <c r="A604" s="1" t="str">
        <f>Spaces!A604</f>
        <v/>
      </c>
      <c r="B604" s="1" t="str">
        <f>Spaces!B604</f>
        <v/>
      </c>
      <c r="C604" s="1" t="str">
        <f>Spaces!C604</f>
        <v/>
      </c>
      <c r="D604" s="1" t="str">
        <f>Spaces!D604</f>
        <v/>
      </c>
      <c r="E604" s="1" t="str">
        <f>Spaces!E604</f>
        <v/>
      </c>
      <c r="F604" s="1" t="str">
        <f>Spaces!F604</f>
        <v/>
      </c>
      <c r="G604" s="1" t="str">
        <f>Spaces!G604</f>
        <v/>
      </c>
      <c r="H604" s="1" t="str">
        <f>Spaces!H604</f>
        <v/>
      </c>
      <c r="I604" s="1" t="str">
        <f>Spaces!I604</f>
        <v/>
      </c>
      <c r="J604" s="1" t="str">
        <f>Spaces!J604</f>
        <v/>
      </c>
      <c r="K604" s="1" t="str">
        <f>Spaces!K604</f>
        <v/>
      </c>
      <c r="L604" s="1" t="str">
        <f>Spaces!L604</f>
        <v/>
      </c>
      <c r="M604" s="1" t="str">
        <f>Spaces!M604</f>
        <v/>
      </c>
      <c r="N604" s="1" t="str">
        <f>Spaces!N604</f>
        <v/>
      </c>
      <c r="O604" s="1" t="str">
        <f>Spaces!O604</f>
        <v/>
      </c>
      <c r="P604" s="1" t="str">
        <f>Spaces!P604</f>
        <v/>
      </c>
      <c r="Q604" s="1" t="str">
        <f>Spaces!Q604</f>
        <v/>
      </c>
      <c r="R604" s="1" t="str">
        <f>Spaces!R604</f>
        <v/>
      </c>
      <c r="S604" s="1" t="str">
        <f>Spaces!S604</f>
        <v/>
      </c>
      <c r="T604" s="1" t="str">
        <f>Spaces!T604</f>
        <v/>
      </c>
      <c r="U604" s="1" t="str">
        <f>Spaces!U604</f>
        <v/>
      </c>
      <c r="V604" s="1" t="str">
        <f t="shared" si="1"/>
        <v/>
      </c>
      <c r="W604" s="5" t="str">
        <f t="shared" si="2"/>
        <v/>
      </c>
      <c r="X604" s="5" t="str">
        <f t="shared" si="3"/>
        <v/>
      </c>
      <c r="Y604" s="5" t="str">
        <f t="shared" si="4"/>
        <v/>
      </c>
      <c r="Z604" s="5" t="str">
        <f t="shared" si="5"/>
        <v/>
      </c>
    </row>
    <row r="605">
      <c r="A605" s="1" t="str">
        <f>Spaces!A605</f>
        <v/>
      </c>
      <c r="B605" s="1" t="str">
        <f>Spaces!B605</f>
        <v/>
      </c>
      <c r="C605" s="1" t="str">
        <f>Spaces!C605</f>
        <v/>
      </c>
      <c r="D605" s="1" t="str">
        <f>Spaces!D605</f>
        <v/>
      </c>
      <c r="E605" s="1" t="str">
        <f>Spaces!E605</f>
        <v/>
      </c>
      <c r="F605" s="1" t="str">
        <f>Spaces!F605</f>
        <v/>
      </c>
      <c r="G605" s="1" t="str">
        <f>Spaces!G605</f>
        <v/>
      </c>
      <c r="H605" s="1" t="str">
        <f>Spaces!H605</f>
        <v/>
      </c>
      <c r="I605" s="1" t="str">
        <f>Spaces!I605</f>
        <v/>
      </c>
      <c r="J605" s="1" t="str">
        <f>Spaces!J605</f>
        <v/>
      </c>
      <c r="K605" s="1" t="str">
        <f>Spaces!K605</f>
        <v/>
      </c>
      <c r="L605" s="1" t="str">
        <f>Spaces!L605</f>
        <v/>
      </c>
      <c r="M605" s="1" t="str">
        <f>Spaces!M605</f>
        <v/>
      </c>
      <c r="N605" s="1" t="str">
        <f>Spaces!N605</f>
        <v/>
      </c>
      <c r="O605" s="1" t="str">
        <f>Spaces!O605</f>
        <v/>
      </c>
      <c r="P605" s="1" t="str">
        <f>Spaces!P605</f>
        <v/>
      </c>
      <c r="Q605" s="1" t="str">
        <f>Spaces!Q605</f>
        <v/>
      </c>
      <c r="R605" s="1" t="str">
        <f>Spaces!R605</f>
        <v/>
      </c>
      <c r="S605" s="1" t="str">
        <f>Spaces!S605</f>
        <v/>
      </c>
      <c r="T605" s="1" t="str">
        <f>Spaces!T605</f>
        <v/>
      </c>
      <c r="U605" s="1" t="str">
        <f>Spaces!U605</f>
        <v/>
      </c>
      <c r="V605" s="1" t="str">
        <f t="shared" si="1"/>
        <v/>
      </c>
      <c r="W605" s="5" t="str">
        <f t="shared" si="2"/>
        <v/>
      </c>
      <c r="X605" s="5" t="str">
        <f t="shared" si="3"/>
        <v/>
      </c>
      <c r="Y605" s="5" t="str">
        <f t="shared" si="4"/>
        <v/>
      </c>
      <c r="Z605" s="5" t="str">
        <f t="shared" si="5"/>
        <v/>
      </c>
    </row>
    <row r="606">
      <c r="A606" s="1" t="str">
        <f>Spaces!A606</f>
        <v/>
      </c>
      <c r="B606" s="1" t="str">
        <f>Spaces!B606</f>
        <v/>
      </c>
      <c r="C606" s="1" t="str">
        <f>Spaces!C606</f>
        <v/>
      </c>
      <c r="D606" s="1" t="str">
        <f>Spaces!D606</f>
        <v/>
      </c>
      <c r="E606" s="1" t="str">
        <f>Spaces!E606</f>
        <v/>
      </c>
      <c r="F606" s="1" t="str">
        <f>Spaces!F606</f>
        <v/>
      </c>
      <c r="G606" s="1" t="str">
        <f>Spaces!G606</f>
        <v/>
      </c>
      <c r="H606" s="1" t="str">
        <f>Spaces!H606</f>
        <v/>
      </c>
      <c r="I606" s="1" t="str">
        <f>Spaces!I606</f>
        <v/>
      </c>
      <c r="J606" s="1" t="str">
        <f>Spaces!J606</f>
        <v/>
      </c>
      <c r="K606" s="1" t="str">
        <f>Spaces!K606</f>
        <v/>
      </c>
      <c r="L606" s="1" t="str">
        <f>Spaces!L606</f>
        <v/>
      </c>
      <c r="M606" s="1" t="str">
        <f>Spaces!M606</f>
        <v/>
      </c>
      <c r="N606" s="1" t="str">
        <f>Spaces!N606</f>
        <v/>
      </c>
      <c r="O606" s="1" t="str">
        <f>Spaces!O606</f>
        <v/>
      </c>
      <c r="P606" s="1" t="str">
        <f>Spaces!P606</f>
        <v/>
      </c>
      <c r="Q606" s="1" t="str">
        <f>Spaces!Q606</f>
        <v/>
      </c>
      <c r="R606" s="1" t="str">
        <f>Spaces!R606</f>
        <v/>
      </c>
      <c r="S606" s="1" t="str">
        <f>Spaces!S606</f>
        <v/>
      </c>
      <c r="T606" s="1" t="str">
        <f>Spaces!T606</f>
        <v/>
      </c>
      <c r="U606" s="1" t="str">
        <f>Spaces!U606</f>
        <v/>
      </c>
      <c r="V606" s="1" t="str">
        <f t="shared" si="1"/>
        <v/>
      </c>
      <c r="W606" s="5" t="str">
        <f t="shared" si="2"/>
        <v/>
      </c>
      <c r="X606" s="5" t="str">
        <f t="shared" si="3"/>
        <v/>
      </c>
      <c r="Y606" s="5" t="str">
        <f t="shared" si="4"/>
        <v/>
      </c>
      <c r="Z606" s="5" t="str">
        <f t="shared" si="5"/>
        <v/>
      </c>
    </row>
    <row r="607">
      <c r="A607" s="1" t="str">
        <f>Spaces!A607</f>
        <v/>
      </c>
      <c r="B607" s="1" t="str">
        <f>Spaces!B607</f>
        <v/>
      </c>
      <c r="C607" s="1" t="str">
        <f>Spaces!C607</f>
        <v/>
      </c>
      <c r="D607" s="1" t="str">
        <f>Spaces!D607</f>
        <v/>
      </c>
      <c r="E607" s="1" t="str">
        <f>Spaces!E607</f>
        <v/>
      </c>
      <c r="F607" s="1" t="str">
        <f>Spaces!F607</f>
        <v/>
      </c>
      <c r="G607" s="1" t="str">
        <f>Spaces!G607</f>
        <v/>
      </c>
      <c r="H607" s="1" t="str">
        <f>Spaces!H607</f>
        <v/>
      </c>
      <c r="I607" s="1" t="str">
        <f>Spaces!I607</f>
        <v/>
      </c>
      <c r="J607" s="1" t="str">
        <f>Spaces!J607</f>
        <v/>
      </c>
      <c r="K607" s="1" t="str">
        <f>Spaces!K607</f>
        <v/>
      </c>
      <c r="L607" s="1" t="str">
        <f>Spaces!L607</f>
        <v/>
      </c>
      <c r="M607" s="1" t="str">
        <f>Spaces!M607</f>
        <v/>
      </c>
      <c r="N607" s="1" t="str">
        <f>Spaces!N607</f>
        <v/>
      </c>
      <c r="O607" s="1" t="str">
        <f>Spaces!O607</f>
        <v/>
      </c>
      <c r="P607" s="1" t="str">
        <f>Spaces!P607</f>
        <v/>
      </c>
      <c r="Q607" s="1" t="str">
        <f>Spaces!Q607</f>
        <v/>
      </c>
      <c r="R607" s="1" t="str">
        <f>Spaces!R607</f>
        <v/>
      </c>
      <c r="S607" s="1" t="str">
        <f>Spaces!S607</f>
        <v/>
      </c>
      <c r="T607" s="1" t="str">
        <f>Spaces!T607</f>
        <v/>
      </c>
      <c r="U607" s="1" t="str">
        <f>Spaces!U607</f>
        <v/>
      </c>
      <c r="V607" s="1" t="str">
        <f t="shared" si="1"/>
        <v/>
      </c>
      <c r="W607" s="5" t="str">
        <f t="shared" si="2"/>
        <v/>
      </c>
      <c r="X607" s="5" t="str">
        <f t="shared" si="3"/>
        <v/>
      </c>
      <c r="Y607" s="5" t="str">
        <f t="shared" si="4"/>
        <v/>
      </c>
      <c r="Z607" s="5" t="str">
        <f t="shared" si="5"/>
        <v/>
      </c>
    </row>
    <row r="608">
      <c r="A608" s="1" t="str">
        <f>Spaces!A608</f>
        <v/>
      </c>
      <c r="B608" s="1" t="str">
        <f>Spaces!B608</f>
        <v/>
      </c>
      <c r="C608" s="1" t="str">
        <f>Spaces!C608</f>
        <v/>
      </c>
      <c r="D608" s="1" t="str">
        <f>Spaces!D608</f>
        <v/>
      </c>
      <c r="E608" s="1" t="str">
        <f>Spaces!E608</f>
        <v/>
      </c>
      <c r="F608" s="1" t="str">
        <f>Spaces!F608</f>
        <v/>
      </c>
      <c r="G608" s="1" t="str">
        <f>Spaces!G608</f>
        <v/>
      </c>
      <c r="H608" s="1" t="str">
        <f>Spaces!H608</f>
        <v/>
      </c>
      <c r="I608" s="1" t="str">
        <f>Spaces!I608</f>
        <v/>
      </c>
      <c r="J608" s="1" t="str">
        <f>Spaces!J608</f>
        <v/>
      </c>
      <c r="K608" s="1" t="str">
        <f>Spaces!K608</f>
        <v/>
      </c>
      <c r="L608" s="1" t="str">
        <f>Spaces!L608</f>
        <v/>
      </c>
      <c r="M608" s="1" t="str">
        <f>Spaces!M608</f>
        <v/>
      </c>
      <c r="N608" s="1" t="str">
        <f>Spaces!N608</f>
        <v/>
      </c>
      <c r="O608" s="1" t="str">
        <f>Spaces!O608</f>
        <v/>
      </c>
      <c r="P608" s="1" t="str">
        <f>Spaces!P608</f>
        <v/>
      </c>
      <c r="Q608" s="1" t="str">
        <f>Spaces!Q608</f>
        <v/>
      </c>
      <c r="R608" s="1" t="str">
        <f>Spaces!R608</f>
        <v/>
      </c>
      <c r="S608" s="1" t="str">
        <f>Spaces!S608</f>
        <v/>
      </c>
      <c r="T608" s="1" t="str">
        <f>Spaces!T608</f>
        <v/>
      </c>
      <c r="U608" s="1" t="str">
        <f>Spaces!U608</f>
        <v/>
      </c>
      <c r="V608" s="1" t="str">
        <f t="shared" si="1"/>
        <v/>
      </c>
      <c r="W608" s="5" t="str">
        <f t="shared" si="2"/>
        <v/>
      </c>
      <c r="X608" s="5" t="str">
        <f t="shared" si="3"/>
        <v/>
      </c>
      <c r="Y608" s="5" t="str">
        <f t="shared" si="4"/>
        <v/>
      </c>
      <c r="Z608" s="5" t="str">
        <f t="shared" si="5"/>
        <v/>
      </c>
    </row>
    <row r="609">
      <c r="A609" s="1" t="str">
        <f>Spaces!A609</f>
        <v/>
      </c>
      <c r="B609" s="1" t="str">
        <f>Spaces!B609</f>
        <v/>
      </c>
      <c r="C609" s="1" t="str">
        <f>Spaces!C609</f>
        <v/>
      </c>
      <c r="D609" s="1" t="str">
        <f>Spaces!D609</f>
        <v/>
      </c>
      <c r="E609" s="1" t="str">
        <f>Spaces!E609</f>
        <v/>
      </c>
      <c r="F609" s="1" t="str">
        <f>Spaces!F609</f>
        <v/>
      </c>
      <c r="G609" s="1" t="str">
        <f>Spaces!G609</f>
        <v/>
      </c>
      <c r="H609" s="1" t="str">
        <f>Spaces!H609</f>
        <v/>
      </c>
      <c r="I609" s="1" t="str">
        <f>Spaces!I609</f>
        <v/>
      </c>
      <c r="J609" s="1" t="str">
        <f>Spaces!J609</f>
        <v/>
      </c>
      <c r="K609" s="1" t="str">
        <f>Spaces!K609</f>
        <v/>
      </c>
      <c r="L609" s="1" t="str">
        <f>Spaces!L609</f>
        <v/>
      </c>
      <c r="M609" s="1" t="str">
        <f>Spaces!M609</f>
        <v/>
      </c>
      <c r="N609" s="1" t="str">
        <f>Spaces!N609</f>
        <v/>
      </c>
      <c r="O609" s="1" t="str">
        <f>Spaces!O609</f>
        <v/>
      </c>
      <c r="P609" s="1" t="str">
        <f>Spaces!P609</f>
        <v/>
      </c>
      <c r="Q609" s="1" t="str">
        <f>Spaces!Q609</f>
        <v/>
      </c>
      <c r="R609" s="1" t="str">
        <f>Spaces!R609</f>
        <v/>
      </c>
      <c r="S609" s="1" t="str">
        <f>Spaces!S609</f>
        <v/>
      </c>
      <c r="T609" s="1" t="str">
        <f>Spaces!T609</f>
        <v/>
      </c>
      <c r="U609" s="1" t="str">
        <f>Spaces!U609</f>
        <v/>
      </c>
      <c r="V609" s="1" t="str">
        <f t="shared" si="1"/>
        <v/>
      </c>
      <c r="W609" s="5" t="str">
        <f t="shared" si="2"/>
        <v/>
      </c>
      <c r="X609" s="5" t="str">
        <f t="shared" si="3"/>
        <v/>
      </c>
      <c r="Y609" s="5" t="str">
        <f t="shared" si="4"/>
        <v/>
      </c>
      <c r="Z609" s="5" t="str">
        <f t="shared" si="5"/>
        <v/>
      </c>
    </row>
    <row r="610">
      <c r="A610" s="1" t="str">
        <f>Spaces!A610</f>
        <v/>
      </c>
      <c r="B610" s="1" t="str">
        <f>Spaces!B610</f>
        <v/>
      </c>
      <c r="C610" s="1" t="str">
        <f>Spaces!C610</f>
        <v/>
      </c>
      <c r="D610" s="1" t="str">
        <f>Spaces!D610</f>
        <v/>
      </c>
      <c r="E610" s="1" t="str">
        <f>Spaces!E610</f>
        <v/>
      </c>
      <c r="F610" s="1" t="str">
        <f>Spaces!F610</f>
        <v/>
      </c>
      <c r="G610" s="1" t="str">
        <f>Spaces!G610</f>
        <v/>
      </c>
      <c r="H610" s="1" t="str">
        <f>Spaces!H610</f>
        <v/>
      </c>
      <c r="I610" s="1" t="str">
        <f>Spaces!I610</f>
        <v/>
      </c>
      <c r="J610" s="1" t="str">
        <f>Spaces!J610</f>
        <v/>
      </c>
      <c r="K610" s="1" t="str">
        <f>Spaces!K610</f>
        <v/>
      </c>
      <c r="L610" s="1" t="str">
        <f>Spaces!L610</f>
        <v/>
      </c>
      <c r="M610" s="1" t="str">
        <f>Spaces!M610</f>
        <v/>
      </c>
      <c r="N610" s="1" t="str">
        <f>Spaces!N610</f>
        <v/>
      </c>
      <c r="O610" s="1" t="str">
        <f>Spaces!O610</f>
        <v/>
      </c>
      <c r="P610" s="1" t="str">
        <f>Spaces!P610</f>
        <v/>
      </c>
      <c r="Q610" s="1" t="str">
        <f>Spaces!Q610</f>
        <v/>
      </c>
      <c r="R610" s="1" t="str">
        <f>Spaces!R610</f>
        <v/>
      </c>
      <c r="S610" s="1" t="str">
        <f>Spaces!S610</f>
        <v/>
      </c>
      <c r="T610" s="1" t="str">
        <f>Spaces!T610</f>
        <v/>
      </c>
      <c r="U610" s="1" t="str">
        <f>Spaces!U610</f>
        <v/>
      </c>
      <c r="V610" s="1" t="str">
        <f t="shared" si="1"/>
        <v/>
      </c>
      <c r="W610" s="5" t="str">
        <f t="shared" si="2"/>
        <v/>
      </c>
      <c r="X610" s="5" t="str">
        <f t="shared" si="3"/>
        <v/>
      </c>
      <c r="Y610" s="5" t="str">
        <f t="shared" si="4"/>
        <v/>
      </c>
      <c r="Z610" s="5" t="str">
        <f t="shared" si="5"/>
        <v/>
      </c>
    </row>
    <row r="611">
      <c r="A611" s="1" t="str">
        <f>Spaces!A611</f>
        <v/>
      </c>
      <c r="B611" s="1" t="str">
        <f>Spaces!B611</f>
        <v/>
      </c>
      <c r="C611" s="1" t="str">
        <f>Spaces!C611</f>
        <v/>
      </c>
      <c r="D611" s="1" t="str">
        <f>Spaces!D611</f>
        <v/>
      </c>
      <c r="E611" s="1" t="str">
        <f>Spaces!E611</f>
        <v/>
      </c>
      <c r="F611" s="1" t="str">
        <f>Spaces!F611</f>
        <v/>
      </c>
      <c r="G611" s="1" t="str">
        <f>Spaces!G611</f>
        <v/>
      </c>
      <c r="H611" s="1" t="str">
        <f>Spaces!H611</f>
        <v/>
      </c>
      <c r="I611" s="1" t="str">
        <f>Spaces!I611</f>
        <v/>
      </c>
      <c r="J611" s="1" t="str">
        <f>Spaces!J611</f>
        <v/>
      </c>
      <c r="K611" s="1" t="str">
        <f>Spaces!K611</f>
        <v/>
      </c>
      <c r="L611" s="1" t="str">
        <f>Spaces!L611</f>
        <v/>
      </c>
      <c r="M611" s="1" t="str">
        <f>Spaces!M611</f>
        <v/>
      </c>
      <c r="N611" s="1" t="str">
        <f>Spaces!N611</f>
        <v/>
      </c>
      <c r="O611" s="1" t="str">
        <f>Spaces!O611</f>
        <v/>
      </c>
      <c r="P611" s="1" t="str">
        <f>Spaces!P611</f>
        <v/>
      </c>
      <c r="Q611" s="1" t="str">
        <f>Spaces!Q611</f>
        <v/>
      </c>
      <c r="R611" s="1" t="str">
        <f>Spaces!R611</f>
        <v/>
      </c>
      <c r="S611" s="1" t="str">
        <f>Spaces!S611</f>
        <v/>
      </c>
      <c r="T611" s="1" t="str">
        <f>Spaces!T611</f>
        <v/>
      </c>
      <c r="U611" s="1" t="str">
        <f>Spaces!U611</f>
        <v/>
      </c>
      <c r="V611" s="1" t="str">
        <f t="shared" si="1"/>
        <v/>
      </c>
      <c r="W611" s="5" t="str">
        <f t="shared" si="2"/>
        <v/>
      </c>
      <c r="X611" s="5" t="str">
        <f t="shared" si="3"/>
        <v/>
      </c>
      <c r="Y611" s="5" t="str">
        <f t="shared" si="4"/>
        <v/>
      </c>
      <c r="Z611" s="5" t="str">
        <f t="shared" si="5"/>
        <v/>
      </c>
    </row>
    <row r="612">
      <c r="A612" s="1" t="str">
        <f>Spaces!A612</f>
        <v/>
      </c>
      <c r="B612" s="1" t="str">
        <f>Spaces!B612</f>
        <v/>
      </c>
      <c r="C612" s="1" t="str">
        <f>Spaces!C612</f>
        <v/>
      </c>
      <c r="D612" s="1" t="str">
        <f>Spaces!D612</f>
        <v/>
      </c>
      <c r="E612" s="1" t="str">
        <f>Spaces!E612</f>
        <v/>
      </c>
      <c r="F612" s="1" t="str">
        <f>Spaces!F612</f>
        <v/>
      </c>
      <c r="G612" s="1" t="str">
        <f>Spaces!G612</f>
        <v/>
      </c>
      <c r="H612" s="1" t="str">
        <f>Spaces!H612</f>
        <v/>
      </c>
      <c r="I612" s="1" t="str">
        <f>Spaces!I612</f>
        <v/>
      </c>
      <c r="J612" s="1" t="str">
        <f>Spaces!J612</f>
        <v/>
      </c>
      <c r="K612" s="1" t="str">
        <f>Spaces!K612</f>
        <v/>
      </c>
      <c r="L612" s="1" t="str">
        <f>Spaces!L612</f>
        <v/>
      </c>
      <c r="M612" s="1" t="str">
        <f>Spaces!M612</f>
        <v/>
      </c>
      <c r="N612" s="1" t="str">
        <f>Spaces!N612</f>
        <v/>
      </c>
      <c r="O612" s="1" t="str">
        <f>Spaces!O612</f>
        <v/>
      </c>
      <c r="P612" s="1" t="str">
        <f>Spaces!P612</f>
        <v/>
      </c>
      <c r="Q612" s="1" t="str">
        <f>Spaces!Q612</f>
        <v/>
      </c>
      <c r="R612" s="1" t="str">
        <f>Spaces!R612</f>
        <v/>
      </c>
      <c r="S612" s="1" t="str">
        <f>Spaces!S612</f>
        <v/>
      </c>
      <c r="T612" s="1" t="str">
        <f>Spaces!T612</f>
        <v/>
      </c>
      <c r="U612" s="1" t="str">
        <f>Spaces!U612</f>
        <v/>
      </c>
      <c r="V612" s="1" t="str">
        <f t="shared" si="1"/>
        <v/>
      </c>
      <c r="W612" s="5" t="str">
        <f t="shared" si="2"/>
        <v/>
      </c>
      <c r="X612" s="5" t="str">
        <f t="shared" si="3"/>
        <v/>
      </c>
      <c r="Y612" s="5" t="str">
        <f t="shared" si="4"/>
        <v/>
      </c>
      <c r="Z612" s="5" t="str">
        <f t="shared" si="5"/>
        <v/>
      </c>
    </row>
    <row r="613">
      <c r="A613" s="1" t="str">
        <f>Spaces!A613</f>
        <v/>
      </c>
      <c r="B613" s="1" t="str">
        <f>Spaces!B613</f>
        <v/>
      </c>
      <c r="C613" s="1" t="str">
        <f>Spaces!C613</f>
        <v/>
      </c>
      <c r="D613" s="1" t="str">
        <f>Spaces!D613</f>
        <v/>
      </c>
      <c r="E613" s="1" t="str">
        <f>Spaces!E613</f>
        <v/>
      </c>
      <c r="F613" s="1" t="str">
        <f>Spaces!F613</f>
        <v/>
      </c>
      <c r="G613" s="1" t="str">
        <f>Spaces!G613</f>
        <v/>
      </c>
      <c r="H613" s="1" t="str">
        <f>Spaces!H613</f>
        <v/>
      </c>
      <c r="I613" s="1" t="str">
        <f>Spaces!I613</f>
        <v/>
      </c>
      <c r="J613" s="1" t="str">
        <f>Spaces!J613</f>
        <v/>
      </c>
      <c r="K613" s="1" t="str">
        <f>Spaces!K613</f>
        <v/>
      </c>
      <c r="L613" s="1" t="str">
        <f>Spaces!L613</f>
        <v/>
      </c>
      <c r="M613" s="1" t="str">
        <f>Spaces!M613</f>
        <v/>
      </c>
      <c r="N613" s="1" t="str">
        <f>Spaces!N613</f>
        <v/>
      </c>
      <c r="O613" s="1" t="str">
        <f>Spaces!O613</f>
        <v/>
      </c>
      <c r="P613" s="1" t="str">
        <f>Spaces!P613</f>
        <v/>
      </c>
      <c r="Q613" s="1" t="str">
        <f>Spaces!Q613</f>
        <v/>
      </c>
      <c r="R613" s="1" t="str">
        <f>Spaces!R613</f>
        <v/>
      </c>
      <c r="S613" s="1" t="str">
        <f>Spaces!S613</f>
        <v/>
      </c>
      <c r="T613" s="1" t="str">
        <f>Spaces!T613</f>
        <v/>
      </c>
      <c r="U613" s="1" t="str">
        <f>Spaces!U613</f>
        <v/>
      </c>
      <c r="V613" s="1" t="str">
        <f t="shared" si="1"/>
        <v/>
      </c>
      <c r="W613" s="5" t="str">
        <f t="shared" si="2"/>
        <v/>
      </c>
      <c r="X613" s="5" t="str">
        <f t="shared" si="3"/>
        <v/>
      </c>
      <c r="Y613" s="5" t="str">
        <f t="shared" si="4"/>
        <v/>
      </c>
      <c r="Z613" s="5" t="str">
        <f t="shared" si="5"/>
        <v/>
      </c>
    </row>
    <row r="614">
      <c r="A614" s="1" t="str">
        <f>Spaces!A614</f>
        <v/>
      </c>
      <c r="B614" s="1" t="str">
        <f>Spaces!B614</f>
        <v/>
      </c>
      <c r="C614" s="1" t="str">
        <f>Spaces!C614</f>
        <v/>
      </c>
      <c r="D614" s="1" t="str">
        <f>Spaces!D614</f>
        <v/>
      </c>
      <c r="E614" s="1" t="str">
        <f>Spaces!E614</f>
        <v/>
      </c>
      <c r="F614" s="1" t="str">
        <f>Spaces!F614</f>
        <v/>
      </c>
      <c r="G614" s="1" t="str">
        <f>Spaces!G614</f>
        <v/>
      </c>
      <c r="H614" s="1" t="str">
        <f>Spaces!H614</f>
        <v/>
      </c>
      <c r="I614" s="1" t="str">
        <f>Spaces!I614</f>
        <v/>
      </c>
      <c r="J614" s="1" t="str">
        <f>Spaces!J614</f>
        <v/>
      </c>
      <c r="K614" s="1" t="str">
        <f>Spaces!K614</f>
        <v/>
      </c>
      <c r="L614" s="1" t="str">
        <f>Spaces!L614</f>
        <v/>
      </c>
      <c r="M614" s="1" t="str">
        <f>Spaces!M614</f>
        <v/>
      </c>
      <c r="N614" s="1" t="str">
        <f>Spaces!N614</f>
        <v/>
      </c>
      <c r="O614" s="1" t="str">
        <f>Spaces!O614</f>
        <v/>
      </c>
      <c r="P614" s="1" t="str">
        <f>Spaces!P614</f>
        <v/>
      </c>
      <c r="Q614" s="1" t="str">
        <f>Spaces!Q614</f>
        <v/>
      </c>
      <c r="R614" s="1" t="str">
        <f>Spaces!R614</f>
        <v/>
      </c>
      <c r="S614" s="1" t="str">
        <f>Spaces!S614</f>
        <v/>
      </c>
      <c r="T614" s="1" t="str">
        <f>Spaces!T614</f>
        <v/>
      </c>
      <c r="U614" s="1" t="str">
        <f>Spaces!U614</f>
        <v/>
      </c>
      <c r="V614" s="1" t="str">
        <f t="shared" si="1"/>
        <v/>
      </c>
      <c r="W614" s="5" t="str">
        <f t="shared" si="2"/>
        <v/>
      </c>
      <c r="X614" s="5" t="str">
        <f t="shared" si="3"/>
        <v/>
      </c>
      <c r="Y614" s="5" t="str">
        <f t="shared" si="4"/>
        <v/>
      </c>
      <c r="Z614" s="5" t="str">
        <f t="shared" si="5"/>
        <v/>
      </c>
    </row>
    <row r="615">
      <c r="A615" s="1" t="str">
        <f>Spaces!A615</f>
        <v/>
      </c>
      <c r="B615" s="1" t="str">
        <f>Spaces!B615</f>
        <v/>
      </c>
      <c r="C615" s="1" t="str">
        <f>Spaces!C615</f>
        <v/>
      </c>
      <c r="D615" s="1" t="str">
        <f>Spaces!D615</f>
        <v/>
      </c>
      <c r="E615" s="1" t="str">
        <f>Spaces!E615</f>
        <v/>
      </c>
      <c r="F615" s="1" t="str">
        <f>Spaces!F615</f>
        <v/>
      </c>
      <c r="G615" s="1" t="str">
        <f>Spaces!G615</f>
        <v/>
      </c>
      <c r="H615" s="1" t="str">
        <f>Spaces!H615</f>
        <v/>
      </c>
      <c r="I615" s="1" t="str">
        <f>Spaces!I615</f>
        <v/>
      </c>
      <c r="J615" s="1" t="str">
        <f>Spaces!J615</f>
        <v/>
      </c>
      <c r="K615" s="1" t="str">
        <f>Spaces!K615</f>
        <v/>
      </c>
      <c r="L615" s="1" t="str">
        <f>Spaces!L615</f>
        <v/>
      </c>
      <c r="M615" s="1" t="str">
        <f>Spaces!M615</f>
        <v/>
      </c>
      <c r="N615" s="1" t="str">
        <f>Spaces!N615</f>
        <v/>
      </c>
      <c r="O615" s="1" t="str">
        <f>Spaces!O615</f>
        <v/>
      </c>
      <c r="P615" s="1" t="str">
        <f>Spaces!P615</f>
        <v/>
      </c>
      <c r="Q615" s="1" t="str">
        <f>Spaces!Q615</f>
        <v/>
      </c>
      <c r="R615" s="1" t="str">
        <f>Spaces!R615</f>
        <v/>
      </c>
      <c r="S615" s="1" t="str">
        <f>Spaces!S615</f>
        <v/>
      </c>
      <c r="T615" s="1" t="str">
        <f>Spaces!T615</f>
        <v/>
      </c>
      <c r="U615" s="1" t="str">
        <f>Spaces!U615</f>
        <v/>
      </c>
      <c r="V615" s="1" t="str">
        <f t="shared" si="1"/>
        <v/>
      </c>
      <c r="W615" s="5" t="str">
        <f t="shared" si="2"/>
        <v/>
      </c>
      <c r="X615" s="5" t="str">
        <f t="shared" si="3"/>
        <v/>
      </c>
      <c r="Y615" s="5" t="str">
        <f t="shared" si="4"/>
        <v/>
      </c>
      <c r="Z615" s="5" t="str">
        <f t="shared" si="5"/>
        <v/>
      </c>
    </row>
    <row r="616">
      <c r="A616" s="1" t="str">
        <f>Spaces!A616</f>
        <v/>
      </c>
      <c r="B616" s="1" t="str">
        <f>Spaces!B616</f>
        <v/>
      </c>
      <c r="C616" s="1" t="str">
        <f>Spaces!C616</f>
        <v/>
      </c>
      <c r="D616" s="1" t="str">
        <f>Spaces!D616</f>
        <v/>
      </c>
      <c r="E616" s="1" t="str">
        <f>Spaces!E616</f>
        <v/>
      </c>
      <c r="F616" s="1" t="str">
        <f>Spaces!F616</f>
        <v/>
      </c>
      <c r="G616" s="1" t="str">
        <f>Spaces!G616</f>
        <v/>
      </c>
      <c r="H616" s="1" t="str">
        <f>Spaces!H616</f>
        <v/>
      </c>
      <c r="I616" s="1" t="str">
        <f>Spaces!I616</f>
        <v/>
      </c>
      <c r="J616" s="1" t="str">
        <f>Spaces!J616</f>
        <v/>
      </c>
      <c r="K616" s="1" t="str">
        <f>Spaces!K616</f>
        <v/>
      </c>
      <c r="L616" s="1" t="str">
        <f>Spaces!L616</f>
        <v/>
      </c>
      <c r="M616" s="1" t="str">
        <f>Spaces!M616</f>
        <v/>
      </c>
      <c r="N616" s="1" t="str">
        <f>Spaces!N616</f>
        <v/>
      </c>
      <c r="O616" s="1" t="str">
        <f>Spaces!O616</f>
        <v/>
      </c>
      <c r="P616" s="1" t="str">
        <f>Spaces!P616</f>
        <v/>
      </c>
      <c r="Q616" s="1" t="str">
        <f>Spaces!Q616</f>
        <v/>
      </c>
      <c r="R616" s="1" t="str">
        <f>Spaces!R616</f>
        <v/>
      </c>
      <c r="S616" s="1" t="str">
        <f>Spaces!S616</f>
        <v/>
      </c>
      <c r="T616" s="1" t="str">
        <f>Spaces!T616</f>
        <v/>
      </c>
      <c r="U616" s="1" t="str">
        <f>Spaces!U616</f>
        <v/>
      </c>
      <c r="V616" s="1" t="str">
        <f t="shared" si="1"/>
        <v/>
      </c>
      <c r="W616" s="5" t="str">
        <f t="shared" si="2"/>
        <v/>
      </c>
      <c r="X616" s="5" t="str">
        <f t="shared" si="3"/>
        <v/>
      </c>
      <c r="Y616" s="5" t="str">
        <f t="shared" si="4"/>
        <v/>
      </c>
      <c r="Z616" s="5" t="str">
        <f t="shared" si="5"/>
        <v/>
      </c>
    </row>
    <row r="617">
      <c r="A617" s="1" t="str">
        <f>Spaces!A617</f>
        <v/>
      </c>
      <c r="B617" s="1" t="str">
        <f>Spaces!B617</f>
        <v/>
      </c>
      <c r="C617" s="1" t="str">
        <f>Spaces!C617</f>
        <v/>
      </c>
      <c r="D617" s="1" t="str">
        <f>Spaces!D617</f>
        <v/>
      </c>
      <c r="E617" s="1" t="str">
        <f>Spaces!E617</f>
        <v/>
      </c>
      <c r="F617" s="1" t="str">
        <f>Spaces!F617</f>
        <v/>
      </c>
      <c r="G617" s="1" t="str">
        <f>Spaces!G617</f>
        <v/>
      </c>
      <c r="H617" s="1" t="str">
        <f>Spaces!H617</f>
        <v/>
      </c>
      <c r="I617" s="1" t="str">
        <f>Spaces!I617</f>
        <v/>
      </c>
      <c r="J617" s="1" t="str">
        <f>Spaces!J617</f>
        <v/>
      </c>
      <c r="K617" s="1" t="str">
        <f>Spaces!K617</f>
        <v/>
      </c>
      <c r="L617" s="1" t="str">
        <f>Spaces!L617</f>
        <v/>
      </c>
      <c r="M617" s="1" t="str">
        <f>Spaces!M617</f>
        <v/>
      </c>
      <c r="N617" s="1" t="str">
        <f>Spaces!N617</f>
        <v/>
      </c>
      <c r="O617" s="1" t="str">
        <f>Spaces!O617</f>
        <v/>
      </c>
      <c r="P617" s="1" t="str">
        <f>Spaces!P617</f>
        <v/>
      </c>
      <c r="Q617" s="1" t="str">
        <f>Spaces!Q617</f>
        <v/>
      </c>
      <c r="R617" s="1" t="str">
        <f>Spaces!R617</f>
        <v/>
      </c>
      <c r="S617" s="1" t="str">
        <f>Spaces!S617</f>
        <v/>
      </c>
      <c r="T617" s="1" t="str">
        <f>Spaces!T617</f>
        <v/>
      </c>
      <c r="U617" s="1" t="str">
        <f>Spaces!U617</f>
        <v/>
      </c>
      <c r="V617" s="1" t="str">
        <f t="shared" si="1"/>
        <v/>
      </c>
      <c r="W617" s="5" t="str">
        <f t="shared" si="2"/>
        <v/>
      </c>
      <c r="X617" s="5" t="str">
        <f t="shared" si="3"/>
        <v/>
      </c>
      <c r="Y617" s="5" t="str">
        <f t="shared" si="4"/>
        <v/>
      </c>
      <c r="Z617" s="5" t="str">
        <f t="shared" si="5"/>
        <v/>
      </c>
    </row>
    <row r="618">
      <c r="A618" s="1" t="str">
        <f>Spaces!A618</f>
        <v/>
      </c>
      <c r="B618" s="1" t="str">
        <f>Spaces!B618</f>
        <v/>
      </c>
      <c r="C618" s="1" t="str">
        <f>Spaces!C618</f>
        <v/>
      </c>
      <c r="D618" s="1" t="str">
        <f>Spaces!D618</f>
        <v/>
      </c>
      <c r="E618" s="1" t="str">
        <f>Spaces!E618</f>
        <v/>
      </c>
      <c r="F618" s="1" t="str">
        <f>Spaces!F618</f>
        <v/>
      </c>
      <c r="G618" s="1" t="str">
        <f>Spaces!G618</f>
        <v/>
      </c>
      <c r="H618" s="1" t="str">
        <f>Spaces!H618</f>
        <v/>
      </c>
      <c r="I618" s="1" t="str">
        <f>Spaces!I618</f>
        <v/>
      </c>
      <c r="J618" s="1" t="str">
        <f>Spaces!J618</f>
        <v/>
      </c>
      <c r="K618" s="1" t="str">
        <f>Spaces!K618</f>
        <v/>
      </c>
      <c r="L618" s="1" t="str">
        <f>Spaces!L618</f>
        <v/>
      </c>
      <c r="M618" s="1" t="str">
        <f>Spaces!M618</f>
        <v/>
      </c>
      <c r="N618" s="1" t="str">
        <f>Spaces!N618</f>
        <v/>
      </c>
      <c r="O618" s="1" t="str">
        <f>Spaces!O618</f>
        <v/>
      </c>
      <c r="P618" s="1" t="str">
        <f>Spaces!P618</f>
        <v/>
      </c>
      <c r="Q618" s="1" t="str">
        <f>Spaces!Q618</f>
        <v/>
      </c>
      <c r="R618" s="1" t="str">
        <f>Spaces!R618</f>
        <v/>
      </c>
      <c r="S618" s="1" t="str">
        <f>Spaces!S618</f>
        <v/>
      </c>
      <c r="T618" s="1" t="str">
        <f>Spaces!T618</f>
        <v/>
      </c>
      <c r="U618" s="1" t="str">
        <f>Spaces!U618</f>
        <v/>
      </c>
      <c r="V618" s="1" t="str">
        <f t="shared" si="1"/>
        <v/>
      </c>
      <c r="W618" s="5" t="str">
        <f t="shared" si="2"/>
        <v/>
      </c>
      <c r="X618" s="5" t="str">
        <f t="shared" si="3"/>
        <v/>
      </c>
      <c r="Y618" s="5" t="str">
        <f t="shared" si="4"/>
        <v/>
      </c>
      <c r="Z618" s="5" t="str">
        <f t="shared" si="5"/>
        <v/>
      </c>
    </row>
    <row r="619">
      <c r="A619" s="1" t="str">
        <f>Spaces!A619</f>
        <v/>
      </c>
      <c r="B619" s="1" t="str">
        <f>Spaces!B619</f>
        <v/>
      </c>
      <c r="C619" s="1" t="str">
        <f>Spaces!C619</f>
        <v/>
      </c>
      <c r="D619" s="1" t="str">
        <f>Spaces!D619</f>
        <v/>
      </c>
      <c r="E619" s="1" t="str">
        <f>Spaces!E619</f>
        <v/>
      </c>
      <c r="F619" s="1" t="str">
        <f>Spaces!F619</f>
        <v/>
      </c>
      <c r="G619" s="1" t="str">
        <f>Spaces!G619</f>
        <v/>
      </c>
      <c r="H619" s="1" t="str">
        <f>Spaces!H619</f>
        <v/>
      </c>
      <c r="I619" s="1" t="str">
        <f>Spaces!I619</f>
        <v/>
      </c>
      <c r="J619" s="1" t="str">
        <f>Spaces!J619</f>
        <v/>
      </c>
      <c r="K619" s="1" t="str">
        <f>Spaces!K619</f>
        <v/>
      </c>
      <c r="L619" s="1" t="str">
        <f>Spaces!L619</f>
        <v/>
      </c>
      <c r="M619" s="1" t="str">
        <f>Spaces!M619</f>
        <v/>
      </c>
      <c r="N619" s="1" t="str">
        <f>Spaces!N619</f>
        <v/>
      </c>
      <c r="O619" s="1" t="str">
        <f>Spaces!O619</f>
        <v/>
      </c>
      <c r="P619" s="1" t="str">
        <f>Spaces!P619</f>
        <v/>
      </c>
      <c r="Q619" s="1" t="str">
        <f>Spaces!Q619</f>
        <v/>
      </c>
      <c r="R619" s="1" t="str">
        <f>Spaces!R619</f>
        <v/>
      </c>
      <c r="S619" s="1" t="str">
        <f>Spaces!S619</f>
        <v/>
      </c>
      <c r="T619" s="1" t="str">
        <f>Spaces!T619</f>
        <v/>
      </c>
      <c r="U619" s="1" t="str">
        <f>Spaces!U619</f>
        <v/>
      </c>
      <c r="V619" s="1" t="str">
        <f t="shared" si="1"/>
        <v/>
      </c>
      <c r="W619" s="5" t="str">
        <f t="shared" si="2"/>
        <v/>
      </c>
      <c r="X619" s="5" t="str">
        <f t="shared" si="3"/>
        <v/>
      </c>
      <c r="Y619" s="5" t="str">
        <f t="shared" si="4"/>
        <v/>
      </c>
      <c r="Z619" s="5" t="str">
        <f t="shared" si="5"/>
        <v/>
      </c>
    </row>
    <row r="620">
      <c r="A620" s="1" t="str">
        <f>Spaces!A620</f>
        <v/>
      </c>
      <c r="B620" s="1" t="str">
        <f>Spaces!B620</f>
        <v/>
      </c>
      <c r="C620" s="1" t="str">
        <f>Spaces!C620</f>
        <v/>
      </c>
      <c r="D620" s="1" t="str">
        <f>Spaces!D620</f>
        <v/>
      </c>
      <c r="E620" s="1" t="str">
        <f>Spaces!E620</f>
        <v/>
      </c>
      <c r="F620" s="1" t="str">
        <f>Spaces!F620</f>
        <v/>
      </c>
      <c r="G620" s="1" t="str">
        <f>Spaces!G620</f>
        <v/>
      </c>
      <c r="H620" s="1" t="str">
        <f>Spaces!H620</f>
        <v/>
      </c>
      <c r="I620" s="1" t="str">
        <f>Spaces!I620</f>
        <v/>
      </c>
      <c r="J620" s="1" t="str">
        <f>Spaces!J620</f>
        <v/>
      </c>
      <c r="K620" s="1" t="str">
        <f>Spaces!K620</f>
        <v/>
      </c>
      <c r="L620" s="1" t="str">
        <f>Spaces!L620</f>
        <v/>
      </c>
      <c r="M620" s="1" t="str">
        <f>Spaces!M620</f>
        <v/>
      </c>
      <c r="N620" s="1" t="str">
        <f>Spaces!N620</f>
        <v/>
      </c>
      <c r="O620" s="1" t="str">
        <f>Spaces!O620</f>
        <v/>
      </c>
      <c r="P620" s="1" t="str">
        <f>Spaces!P620</f>
        <v/>
      </c>
      <c r="Q620" s="1" t="str">
        <f>Spaces!Q620</f>
        <v/>
      </c>
      <c r="R620" s="1" t="str">
        <f>Spaces!R620</f>
        <v/>
      </c>
      <c r="S620" s="1" t="str">
        <f>Spaces!S620</f>
        <v/>
      </c>
      <c r="T620" s="1" t="str">
        <f>Spaces!T620</f>
        <v/>
      </c>
      <c r="U620" s="1" t="str">
        <f>Spaces!U620</f>
        <v/>
      </c>
      <c r="V620" s="1" t="str">
        <f t="shared" si="1"/>
        <v/>
      </c>
      <c r="W620" s="5" t="str">
        <f t="shared" si="2"/>
        <v/>
      </c>
      <c r="X620" s="5" t="str">
        <f t="shared" si="3"/>
        <v/>
      </c>
      <c r="Y620" s="5" t="str">
        <f t="shared" si="4"/>
        <v/>
      </c>
      <c r="Z620" s="5" t="str">
        <f t="shared" si="5"/>
        <v/>
      </c>
    </row>
    <row r="621">
      <c r="A621" s="1" t="str">
        <f>Spaces!A621</f>
        <v/>
      </c>
      <c r="B621" s="1" t="str">
        <f>Spaces!B621</f>
        <v/>
      </c>
      <c r="C621" s="1" t="str">
        <f>Spaces!C621</f>
        <v/>
      </c>
      <c r="D621" s="1" t="str">
        <f>Spaces!D621</f>
        <v/>
      </c>
      <c r="E621" s="1" t="str">
        <f>Spaces!E621</f>
        <v/>
      </c>
      <c r="F621" s="1" t="str">
        <f>Spaces!F621</f>
        <v/>
      </c>
      <c r="G621" s="1" t="str">
        <f>Spaces!G621</f>
        <v/>
      </c>
      <c r="H621" s="1" t="str">
        <f>Spaces!H621</f>
        <v/>
      </c>
      <c r="I621" s="1" t="str">
        <f>Spaces!I621</f>
        <v/>
      </c>
      <c r="J621" s="1" t="str">
        <f>Spaces!J621</f>
        <v/>
      </c>
      <c r="K621" s="1" t="str">
        <f>Spaces!K621</f>
        <v/>
      </c>
      <c r="L621" s="1" t="str">
        <f>Spaces!L621</f>
        <v/>
      </c>
      <c r="M621" s="1" t="str">
        <f>Spaces!M621</f>
        <v/>
      </c>
      <c r="N621" s="1" t="str">
        <f>Spaces!N621</f>
        <v/>
      </c>
      <c r="O621" s="1" t="str">
        <f>Spaces!O621</f>
        <v/>
      </c>
      <c r="P621" s="1" t="str">
        <f>Spaces!P621</f>
        <v/>
      </c>
      <c r="Q621" s="1" t="str">
        <f>Spaces!Q621</f>
        <v/>
      </c>
      <c r="R621" s="1" t="str">
        <f>Spaces!R621</f>
        <v/>
      </c>
      <c r="S621" s="1" t="str">
        <f>Spaces!S621</f>
        <v/>
      </c>
      <c r="T621" s="1" t="str">
        <f>Spaces!T621</f>
        <v/>
      </c>
      <c r="U621" s="1" t="str">
        <f>Spaces!U621</f>
        <v/>
      </c>
      <c r="V621" s="1" t="str">
        <f t="shared" si="1"/>
        <v/>
      </c>
      <c r="W621" s="5" t="str">
        <f t="shared" si="2"/>
        <v/>
      </c>
      <c r="X621" s="5" t="str">
        <f t="shared" si="3"/>
        <v/>
      </c>
      <c r="Y621" s="5" t="str">
        <f t="shared" si="4"/>
        <v/>
      </c>
      <c r="Z621" s="5" t="str">
        <f t="shared" si="5"/>
        <v/>
      </c>
    </row>
    <row r="622">
      <c r="A622" s="1" t="str">
        <f>Spaces!A622</f>
        <v/>
      </c>
      <c r="B622" s="1" t="str">
        <f>Spaces!B622</f>
        <v/>
      </c>
      <c r="C622" s="1" t="str">
        <f>Spaces!C622</f>
        <v/>
      </c>
      <c r="D622" s="1" t="str">
        <f>Spaces!D622</f>
        <v/>
      </c>
      <c r="E622" s="1" t="str">
        <f>Spaces!E622</f>
        <v/>
      </c>
      <c r="F622" s="1" t="str">
        <f>Spaces!F622</f>
        <v/>
      </c>
      <c r="G622" s="1" t="str">
        <f>Spaces!G622</f>
        <v/>
      </c>
      <c r="H622" s="1" t="str">
        <f>Spaces!H622</f>
        <v/>
      </c>
      <c r="I622" s="1" t="str">
        <f>Spaces!I622</f>
        <v/>
      </c>
      <c r="J622" s="1" t="str">
        <f>Spaces!J622</f>
        <v/>
      </c>
      <c r="K622" s="1" t="str">
        <f>Spaces!K622</f>
        <v/>
      </c>
      <c r="L622" s="1" t="str">
        <f>Spaces!L622</f>
        <v/>
      </c>
      <c r="M622" s="1" t="str">
        <f>Spaces!M622</f>
        <v/>
      </c>
      <c r="N622" s="1" t="str">
        <f>Spaces!N622</f>
        <v/>
      </c>
      <c r="O622" s="1" t="str">
        <f>Spaces!O622</f>
        <v/>
      </c>
      <c r="P622" s="1" t="str">
        <f>Spaces!P622</f>
        <v/>
      </c>
      <c r="Q622" s="1" t="str">
        <f>Spaces!Q622</f>
        <v/>
      </c>
      <c r="R622" s="1" t="str">
        <f>Spaces!R622</f>
        <v/>
      </c>
      <c r="S622" s="1" t="str">
        <f>Spaces!S622</f>
        <v/>
      </c>
      <c r="T622" s="1" t="str">
        <f>Spaces!T622</f>
        <v/>
      </c>
      <c r="U622" s="1" t="str">
        <f>Spaces!U622</f>
        <v/>
      </c>
      <c r="V622" s="1" t="str">
        <f t="shared" si="1"/>
        <v/>
      </c>
      <c r="W622" s="5" t="str">
        <f t="shared" si="2"/>
        <v/>
      </c>
      <c r="X622" s="5" t="str">
        <f t="shared" si="3"/>
        <v/>
      </c>
      <c r="Y622" s="5" t="str">
        <f t="shared" si="4"/>
        <v/>
      </c>
      <c r="Z622" s="5" t="str">
        <f t="shared" si="5"/>
        <v/>
      </c>
    </row>
    <row r="623">
      <c r="A623" s="1" t="str">
        <f>Spaces!A623</f>
        <v/>
      </c>
      <c r="B623" s="1" t="str">
        <f>Spaces!B623</f>
        <v/>
      </c>
      <c r="C623" s="1" t="str">
        <f>Spaces!C623</f>
        <v/>
      </c>
      <c r="D623" s="1" t="str">
        <f>Spaces!D623</f>
        <v/>
      </c>
      <c r="E623" s="1" t="str">
        <f>Spaces!E623</f>
        <v/>
      </c>
      <c r="F623" s="1" t="str">
        <f>Spaces!F623</f>
        <v/>
      </c>
      <c r="G623" s="1" t="str">
        <f>Spaces!G623</f>
        <v/>
      </c>
      <c r="H623" s="1" t="str">
        <f>Spaces!H623</f>
        <v/>
      </c>
      <c r="I623" s="1" t="str">
        <f>Spaces!I623</f>
        <v/>
      </c>
      <c r="J623" s="1" t="str">
        <f>Spaces!J623</f>
        <v/>
      </c>
      <c r="K623" s="1" t="str">
        <f>Spaces!K623</f>
        <v/>
      </c>
      <c r="L623" s="1" t="str">
        <f>Spaces!L623</f>
        <v/>
      </c>
      <c r="M623" s="1" t="str">
        <f>Spaces!M623</f>
        <v/>
      </c>
      <c r="N623" s="1" t="str">
        <f>Spaces!N623</f>
        <v/>
      </c>
      <c r="O623" s="1" t="str">
        <f>Spaces!O623</f>
        <v/>
      </c>
      <c r="P623" s="1" t="str">
        <f>Spaces!P623</f>
        <v/>
      </c>
      <c r="Q623" s="1" t="str">
        <f>Spaces!Q623</f>
        <v/>
      </c>
      <c r="R623" s="1" t="str">
        <f>Spaces!R623</f>
        <v/>
      </c>
      <c r="S623" s="1" t="str">
        <f>Spaces!S623</f>
        <v/>
      </c>
      <c r="T623" s="1" t="str">
        <f>Spaces!T623</f>
        <v/>
      </c>
      <c r="U623" s="1" t="str">
        <f>Spaces!U623</f>
        <v/>
      </c>
      <c r="V623" s="1" t="str">
        <f t="shared" si="1"/>
        <v/>
      </c>
      <c r="W623" s="5" t="str">
        <f t="shared" si="2"/>
        <v/>
      </c>
      <c r="X623" s="5" t="str">
        <f t="shared" si="3"/>
        <v/>
      </c>
      <c r="Y623" s="5" t="str">
        <f t="shared" si="4"/>
        <v/>
      </c>
      <c r="Z623" s="5" t="str">
        <f t="shared" si="5"/>
        <v/>
      </c>
    </row>
    <row r="624">
      <c r="A624" s="1" t="str">
        <f>Spaces!A624</f>
        <v/>
      </c>
      <c r="B624" s="1" t="str">
        <f>Spaces!B624</f>
        <v/>
      </c>
      <c r="C624" s="1" t="str">
        <f>Spaces!C624</f>
        <v/>
      </c>
      <c r="D624" s="1" t="str">
        <f>Spaces!D624</f>
        <v/>
      </c>
      <c r="E624" s="1" t="str">
        <f>Spaces!E624</f>
        <v/>
      </c>
      <c r="F624" s="1" t="str">
        <f>Spaces!F624</f>
        <v/>
      </c>
      <c r="G624" s="1" t="str">
        <f>Spaces!G624</f>
        <v/>
      </c>
      <c r="H624" s="1" t="str">
        <f>Spaces!H624</f>
        <v/>
      </c>
      <c r="I624" s="1" t="str">
        <f>Spaces!I624</f>
        <v/>
      </c>
      <c r="J624" s="1" t="str">
        <f>Spaces!J624</f>
        <v/>
      </c>
      <c r="K624" s="1" t="str">
        <f>Spaces!K624</f>
        <v/>
      </c>
      <c r="L624" s="1" t="str">
        <f>Spaces!L624</f>
        <v/>
      </c>
      <c r="M624" s="1" t="str">
        <f>Spaces!M624</f>
        <v/>
      </c>
      <c r="N624" s="1" t="str">
        <f>Spaces!N624</f>
        <v/>
      </c>
      <c r="O624" s="1" t="str">
        <f>Spaces!O624</f>
        <v/>
      </c>
      <c r="P624" s="1" t="str">
        <f>Spaces!P624</f>
        <v/>
      </c>
      <c r="Q624" s="1" t="str">
        <f>Spaces!Q624</f>
        <v/>
      </c>
      <c r="R624" s="1" t="str">
        <f>Spaces!R624</f>
        <v/>
      </c>
      <c r="S624" s="1" t="str">
        <f>Spaces!S624</f>
        <v/>
      </c>
      <c r="T624" s="1" t="str">
        <f>Spaces!T624</f>
        <v/>
      </c>
      <c r="U624" s="1" t="str">
        <f>Spaces!U624</f>
        <v/>
      </c>
      <c r="V624" s="1" t="str">
        <f t="shared" si="1"/>
        <v/>
      </c>
      <c r="W624" s="5" t="str">
        <f t="shared" si="2"/>
        <v/>
      </c>
      <c r="X624" s="5" t="str">
        <f t="shared" si="3"/>
        <v/>
      </c>
      <c r="Y624" s="5" t="str">
        <f t="shared" si="4"/>
        <v/>
      </c>
      <c r="Z624" s="5" t="str">
        <f t="shared" si="5"/>
        <v/>
      </c>
    </row>
    <row r="625">
      <c r="A625" s="1" t="str">
        <f>Spaces!A625</f>
        <v/>
      </c>
      <c r="B625" s="1" t="str">
        <f>Spaces!B625</f>
        <v/>
      </c>
      <c r="C625" s="1" t="str">
        <f>Spaces!C625</f>
        <v/>
      </c>
      <c r="D625" s="1" t="str">
        <f>Spaces!D625</f>
        <v/>
      </c>
      <c r="E625" s="1" t="str">
        <f>Spaces!E625</f>
        <v/>
      </c>
      <c r="F625" s="1" t="str">
        <f>Spaces!F625</f>
        <v/>
      </c>
      <c r="G625" s="1" t="str">
        <f>Spaces!G625</f>
        <v/>
      </c>
      <c r="H625" s="1" t="str">
        <f>Spaces!H625</f>
        <v/>
      </c>
      <c r="I625" s="1" t="str">
        <f>Spaces!I625</f>
        <v/>
      </c>
      <c r="J625" s="1" t="str">
        <f>Spaces!J625</f>
        <v/>
      </c>
      <c r="K625" s="1" t="str">
        <f>Spaces!K625</f>
        <v/>
      </c>
      <c r="L625" s="1" t="str">
        <f>Spaces!L625</f>
        <v/>
      </c>
      <c r="M625" s="1" t="str">
        <f>Spaces!M625</f>
        <v/>
      </c>
      <c r="N625" s="1" t="str">
        <f>Spaces!N625</f>
        <v/>
      </c>
      <c r="O625" s="1" t="str">
        <f>Spaces!O625</f>
        <v/>
      </c>
      <c r="P625" s="1" t="str">
        <f>Spaces!P625</f>
        <v/>
      </c>
      <c r="Q625" s="1" t="str">
        <f>Spaces!Q625</f>
        <v/>
      </c>
      <c r="R625" s="1" t="str">
        <f>Spaces!R625</f>
        <v/>
      </c>
      <c r="S625" s="1" t="str">
        <f>Spaces!S625</f>
        <v/>
      </c>
      <c r="T625" s="1" t="str">
        <f>Spaces!T625</f>
        <v/>
      </c>
      <c r="U625" s="1" t="str">
        <f>Spaces!U625</f>
        <v/>
      </c>
      <c r="V625" s="1" t="str">
        <f t="shared" si="1"/>
        <v/>
      </c>
      <c r="W625" s="5" t="str">
        <f t="shared" si="2"/>
        <v/>
      </c>
      <c r="X625" s="5" t="str">
        <f t="shared" si="3"/>
        <v/>
      </c>
      <c r="Y625" s="5" t="str">
        <f t="shared" si="4"/>
        <v/>
      </c>
      <c r="Z625" s="5" t="str">
        <f t="shared" si="5"/>
        <v/>
      </c>
    </row>
    <row r="626">
      <c r="A626" s="1" t="str">
        <f>Spaces!A626</f>
        <v/>
      </c>
      <c r="B626" s="1" t="str">
        <f>Spaces!B626</f>
        <v/>
      </c>
      <c r="C626" s="1" t="str">
        <f>Spaces!C626</f>
        <v/>
      </c>
      <c r="D626" s="1" t="str">
        <f>Spaces!D626</f>
        <v/>
      </c>
      <c r="E626" s="1" t="str">
        <f>Spaces!E626</f>
        <v/>
      </c>
      <c r="F626" s="1" t="str">
        <f>Spaces!F626</f>
        <v/>
      </c>
      <c r="G626" s="1" t="str">
        <f>Spaces!G626</f>
        <v/>
      </c>
      <c r="H626" s="1" t="str">
        <f>Spaces!H626</f>
        <v/>
      </c>
      <c r="I626" s="1" t="str">
        <f>Spaces!I626</f>
        <v/>
      </c>
      <c r="J626" s="1" t="str">
        <f>Spaces!J626</f>
        <v/>
      </c>
      <c r="K626" s="1" t="str">
        <f>Spaces!K626</f>
        <v/>
      </c>
      <c r="L626" s="1" t="str">
        <f>Spaces!L626</f>
        <v/>
      </c>
      <c r="M626" s="1" t="str">
        <f>Spaces!M626</f>
        <v/>
      </c>
      <c r="N626" s="1" t="str">
        <f>Spaces!N626</f>
        <v/>
      </c>
      <c r="O626" s="1" t="str">
        <f>Spaces!O626</f>
        <v/>
      </c>
      <c r="P626" s="1" t="str">
        <f>Spaces!P626</f>
        <v/>
      </c>
      <c r="Q626" s="1" t="str">
        <f>Spaces!Q626</f>
        <v/>
      </c>
      <c r="R626" s="1" t="str">
        <f>Spaces!R626</f>
        <v/>
      </c>
      <c r="S626" s="1" t="str">
        <f>Spaces!S626</f>
        <v/>
      </c>
      <c r="T626" s="1" t="str">
        <f>Spaces!T626</f>
        <v/>
      </c>
      <c r="U626" s="1" t="str">
        <f>Spaces!U626</f>
        <v/>
      </c>
      <c r="V626" s="1" t="str">
        <f t="shared" si="1"/>
        <v/>
      </c>
      <c r="W626" s="5" t="str">
        <f t="shared" si="2"/>
        <v/>
      </c>
      <c r="X626" s="5" t="str">
        <f t="shared" si="3"/>
        <v/>
      </c>
      <c r="Y626" s="5" t="str">
        <f t="shared" si="4"/>
        <v/>
      </c>
      <c r="Z626" s="5" t="str">
        <f t="shared" si="5"/>
        <v/>
      </c>
    </row>
    <row r="627">
      <c r="A627" s="1" t="str">
        <f>Spaces!A627</f>
        <v/>
      </c>
      <c r="B627" s="1" t="str">
        <f>Spaces!B627</f>
        <v/>
      </c>
      <c r="C627" s="1" t="str">
        <f>Spaces!C627</f>
        <v/>
      </c>
      <c r="D627" s="1" t="str">
        <f>Spaces!D627</f>
        <v/>
      </c>
      <c r="E627" s="1" t="str">
        <f>Spaces!E627</f>
        <v/>
      </c>
      <c r="F627" s="1" t="str">
        <f>Spaces!F627</f>
        <v/>
      </c>
      <c r="G627" s="1" t="str">
        <f>Spaces!G627</f>
        <v/>
      </c>
      <c r="H627" s="1" t="str">
        <f>Spaces!H627</f>
        <v/>
      </c>
      <c r="I627" s="1" t="str">
        <f>Spaces!I627</f>
        <v/>
      </c>
      <c r="J627" s="1" t="str">
        <f>Spaces!J627</f>
        <v/>
      </c>
      <c r="K627" s="1" t="str">
        <f>Spaces!K627</f>
        <v/>
      </c>
      <c r="L627" s="1" t="str">
        <f>Spaces!L627</f>
        <v/>
      </c>
      <c r="M627" s="1" t="str">
        <f>Spaces!M627</f>
        <v/>
      </c>
      <c r="N627" s="1" t="str">
        <f>Spaces!N627</f>
        <v/>
      </c>
      <c r="O627" s="1" t="str">
        <f>Spaces!O627</f>
        <v/>
      </c>
      <c r="P627" s="1" t="str">
        <f>Spaces!P627</f>
        <v/>
      </c>
      <c r="Q627" s="1" t="str">
        <f>Spaces!Q627</f>
        <v/>
      </c>
      <c r="R627" s="1" t="str">
        <f>Spaces!R627</f>
        <v/>
      </c>
      <c r="S627" s="1" t="str">
        <f>Spaces!S627</f>
        <v/>
      </c>
      <c r="T627" s="1" t="str">
        <f>Spaces!T627</f>
        <v/>
      </c>
      <c r="U627" s="1" t="str">
        <f>Spaces!U627</f>
        <v/>
      </c>
      <c r="V627" s="1" t="str">
        <f t="shared" si="1"/>
        <v/>
      </c>
      <c r="W627" s="5" t="str">
        <f t="shared" si="2"/>
        <v/>
      </c>
      <c r="X627" s="5" t="str">
        <f t="shared" si="3"/>
        <v/>
      </c>
      <c r="Y627" s="5" t="str">
        <f t="shared" si="4"/>
        <v/>
      </c>
      <c r="Z627" s="5" t="str">
        <f t="shared" si="5"/>
        <v/>
      </c>
    </row>
    <row r="628">
      <c r="A628" s="1" t="str">
        <f>Spaces!A628</f>
        <v/>
      </c>
      <c r="B628" s="1" t="str">
        <f>Spaces!B628</f>
        <v/>
      </c>
      <c r="C628" s="1" t="str">
        <f>Spaces!C628</f>
        <v/>
      </c>
      <c r="D628" s="1" t="str">
        <f>Spaces!D628</f>
        <v/>
      </c>
      <c r="E628" s="1" t="str">
        <f>Spaces!E628</f>
        <v/>
      </c>
      <c r="F628" s="1" t="str">
        <f>Spaces!F628</f>
        <v/>
      </c>
      <c r="G628" s="1" t="str">
        <f>Spaces!G628</f>
        <v/>
      </c>
      <c r="H628" s="1" t="str">
        <f>Spaces!H628</f>
        <v/>
      </c>
      <c r="I628" s="1" t="str">
        <f>Spaces!I628</f>
        <v/>
      </c>
      <c r="J628" s="1" t="str">
        <f>Spaces!J628</f>
        <v/>
      </c>
      <c r="K628" s="1" t="str">
        <f>Spaces!K628</f>
        <v/>
      </c>
      <c r="L628" s="1" t="str">
        <f>Spaces!L628</f>
        <v/>
      </c>
      <c r="M628" s="1" t="str">
        <f>Spaces!M628</f>
        <v/>
      </c>
      <c r="N628" s="1" t="str">
        <f>Spaces!N628</f>
        <v/>
      </c>
      <c r="O628" s="1" t="str">
        <f>Spaces!O628</f>
        <v/>
      </c>
      <c r="P628" s="1" t="str">
        <f>Spaces!P628</f>
        <v/>
      </c>
      <c r="Q628" s="1" t="str">
        <f>Spaces!Q628</f>
        <v/>
      </c>
      <c r="R628" s="1" t="str">
        <f>Spaces!R628</f>
        <v/>
      </c>
      <c r="S628" s="1" t="str">
        <f>Spaces!S628</f>
        <v/>
      </c>
      <c r="T628" s="1" t="str">
        <f>Spaces!T628</f>
        <v/>
      </c>
      <c r="U628" s="1" t="str">
        <f>Spaces!U628</f>
        <v/>
      </c>
      <c r="V628" s="1" t="str">
        <f t="shared" si="1"/>
        <v/>
      </c>
      <c r="W628" s="5" t="str">
        <f t="shared" si="2"/>
        <v/>
      </c>
      <c r="X628" s="5" t="str">
        <f t="shared" si="3"/>
        <v/>
      </c>
      <c r="Y628" s="5" t="str">
        <f t="shared" si="4"/>
        <v/>
      </c>
      <c r="Z628" s="5" t="str">
        <f t="shared" si="5"/>
        <v/>
      </c>
    </row>
    <row r="629">
      <c r="A629" s="1" t="str">
        <f>Spaces!A629</f>
        <v/>
      </c>
      <c r="B629" s="1" t="str">
        <f>Spaces!B629</f>
        <v/>
      </c>
      <c r="C629" s="1" t="str">
        <f>Spaces!C629</f>
        <v/>
      </c>
      <c r="D629" s="1" t="str">
        <f>Spaces!D629</f>
        <v/>
      </c>
      <c r="E629" s="1" t="str">
        <f>Spaces!E629</f>
        <v/>
      </c>
      <c r="F629" s="1" t="str">
        <f>Spaces!F629</f>
        <v/>
      </c>
      <c r="G629" s="1" t="str">
        <f>Spaces!G629</f>
        <v/>
      </c>
      <c r="H629" s="1" t="str">
        <f>Spaces!H629</f>
        <v/>
      </c>
      <c r="I629" s="1" t="str">
        <f>Spaces!I629</f>
        <v/>
      </c>
      <c r="J629" s="1" t="str">
        <f>Spaces!J629</f>
        <v/>
      </c>
      <c r="K629" s="1" t="str">
        <f>Spaces!K629</f>
        <v/>
      </c>
      <c r="L629" s="1" t="str">
        <f>Spaces!L629</f>
        <v/>
      </c>
      <c r="M629" s="1" t="str">
        <f>Spaces!M629</f>
        <v/>
      </c>
      <c r="N629" s="1" t="str">
        <f>Spaces!N629</f>
        <v/>
      </c>
      <c r="O629" s="1" t="str">
        <f>Spaces!O629</f>
        <v/>
      </c>
      <c r="P629" s="1" t="str">
        <f>Spaces!P629</f>
        <v/>
      </c>
      <c r="Q629" s="1" t="str">
        <f>Spaces!Q629</f>
        <v/>
      </c>
      <c r="R629" s="1" t="str">
        <f>Spaces!R629</f>
        <v/>
      </c>
      <c r="S629" s="1" t="str">
        <f>Spaces!S629</f>
        <v/>
      </c>
      <c r="T629" s="1" t="str">
        <f>Spaces!T629</f>
        <v/>
      </c>
      <c r="U629" s="1" t="str">
        <f>Spaces!U629</f>
        <v/>
      </c>
      <c r="V629" s="1" t="str">
        <f t="shared" si="1"/>
        <v/>
      </c>
      <c r="W629" s="5" t="str">
        <f t="shared" si="2"/>
        <v/>
      </c>
      <c r="X629" s="5" t="str">
        <f t="shared" si="3"/>
        <v/>
      </c>
      <c r="Y629" s="5" t="str">
        <f t="shared" si="4"/>
        <v/>
      </c>
      <c r="Z629" s="5" t="str">
        <f t="shared" si="5"/>
        <v/>
      </c>
    </row>
    <row r="630">
      <c r="A630" s="1" t="str">
        <f>Spaces!A630</f>
        <v/>
      </c>
      <c r="B630" s="1" t="str">
        <f>Spaces!B630</f>
        <v/>
      </c>
      <c r="C630" s="1" t="str">
        <f>Spaces!C630</f>
        <v/>
      </c>
      <c r="D630" s="1" t="str">
        <f>Spaces!D630</f>
        <v/>
      </c>
      <c r="E630" s="1" t="str">
        <f>Spaces!E630</f>
        <v/>
      </c>
      <c r="F630" s="1" t="str">
        <f>Spaces!F630</f>
        <v/>
      </c>
      <c r="G630" s="1" t="str">
        <f>Spaces!G630</f>
        <v/>
      </c>
      <c r="H630" s="1" t="str">
        <f>Spaces!H630</f>
        <v/>
      </c>
      <c r="I630" s="1" t="str">
        <f>Spaces!I630</f>
        <v/>
      </c>
      <c r="J630" s="1" t="str">
        <f>Spaces!J630</f>
        <v/>
      </c>
      <c r="K630" s="1" t="str">
        <f>Spaces!K630</f>
        <v/>
      </c>
      <c r="L630" s="1" t="str">
        <f>Spaces!L630</f>
        <v/>
      </c>
      <c r="M630" s="1" t="str">
        <f>Spaces!M630</f>
        <v/>
      </c>
      <c r="N630" s="1" t="str">
        <f>Spaces!N630</f>
        <v/>
      </c>
      <c r="O630" s="1" t="str">
        <f>Spaces!O630</f>
        <v/>
      </c>
      <c r="P630" s="1" t="str">
        <f>Spaces!P630</f>
        <v/>
      </c>
      <c r="Q630" s="1" t="str">
        <f>Spaces!Q630</f>
        <v/>
      </c>
      <c r="R630" s="1" t="str">
        <f>Spaces!R630</f>
        <v/>
      </c>
      <c r="S630" s="1" t="str">
        <f>Spaces!S630</f>
        <v/>
      </c>
      <c r="T630" s="1" t="str">
        <f>Spaces!T630</f>
        <v/>
      </c>
      <c r="U630" s="1" t="str">
        <f>Spaces!U630</f>
        <v/>
      </c>
      <c r="V630" s="1" t="str">
        <f t="shared" si="1"/>
        <v/>
      </c>
      <c r="W630" s="5" t="str">
        <f t="shared" si="2"/>
        <v/>
      </c>
      <c r="X630" s="5" t="str">
        <f t="shared" si="3"/>
        <v/>
      </c>
      <c r="Y630" s="5" t="str">
        <f t="shared" si="4"/>
        <v/>
      </c>
      <c r="Z630" s="5" t="str">
        <f t="shared" si="5"/>
        <v/>
      </c>
    </row>
    <row r="631">
      <c r="A631" s="1" t="str">
        <f>Spaces!A631</f>
        <v/>
      </c>
      <c r="B631" s="1" t="str">
        <f>Spaces!B631</f>
        <v/>
      </c>
      <c r="C631" s="1" t="str">
        <f>Spaces!C631</f>
        <v/>
      </c>
      <c r="D631" s="1" t="str">
        <f>Spaces!D631</f>
        <v/>
      </c>
      <c r="E631" s="1" t="str">
        <f>Spaces!E631</f>
        <v/>
      </c>
      <c r="F631" s="1" t="str">
        <f>Spaces!F631</f>
        <v/>
      </c>
      <c r="G631" s="1" t="str">
        <f>Spaces!G631</f>
        <v/>
      </c>
      <c r="H631" s="1" t="str">
        <f>Spaces!H631</f>
        <v/>
      </c>
      <c r="I631" s="1" t="str">
        <f>Spaces!I631</f>
        <v/>
      </c>
      <c r="J631" s="1" t="str">
        <f>Spaces!J631</f>
        <v/>
      </c>
      <c r="K631" s="1" t="str">
        <f>Spaces!K631</f>
        <v/>
      </c>
      <c r="L631" s="1" t="str">
        <f>Spaces!L631</f>
        <v/>
      </c>
      <c r="M631" s="1" t="str">
        <f>Spaces!M631</f>
        <v/>
      </c>
      <c r="N631" s="1" t="str">
        <f>Spaces!N631</f>
        <v/>
      </c>
      <c r="O631" s="1" t="str">
        <f>Spaces!O631</f>
        <v/>
      </c>
      <c r="P631" s="1" t="str">
        <f>Spaces!P631</f>
        <v/>
      </c>
      <c r="Q631" s="1" t="str">
        <f>Spaces!Q631</f>
        <v/>
      </c>
      <c r="R631" s="1" t="str">
        <f>Spaces!R631</f>
        <v/>
      </c>
      <c r="S631" s="1" t="str">
        <f>Spaces!S631</f>
        <v/>
      </c>
      <c r="T631" s="1" t="str">
        <f>Spaces!T631</f>
        <v/>
      </c>
      <c r="U631" s="1" t="str">
        <f>Spaces!U631</f>
        <v/>
      </c>
      <c r="V631" s="1" t="str">
        <f t="shared" si="1"/>
        <v/>
      </c>
      <c r="W631" s="5" t="str">
        <f t="shared" si="2"/>
        <v/>
      </c>
      <c r="X631" s="5" t="str">
        <f t="shared" si="3"/>
        <v/>
      </c>
      <c r="Y631" s="5" t="str">
        <f t="shared" si="4"/>
        <v/>
      </c>
      <c r="Z631" s="5" t="str">
        <f t="shared" si="5"/>
        <v/>
      </c>
    </row>
    <row r="632">
      <c r="A632" s="1" t="str">
        <f>Spaces!A632</f>
        <v/>
      </c>
      <c r="B632" s="1" t="str">
        <f>Spaces!B632</f>
        <v/>
      </c>
      <c r="C632" s="1" t="str">
        <f>Spaces!C632</f>
        <v/>
      </c>
      <c r="D632" s="1" t="str">
        <f>Spaces!D632</f>
        <v/>
      </c>
      <c r="E632" s="1" t="str">
        <f>Spaces!E632</f>
        <v/>
      </c>
      <c r="F632" s="1" t="str">
        <f>Spaces!F632</f>
        <v/>
      </c>
      <c r="G632" s="1" t="str">
        <f>Spaces!G632</f>
        <v/>
      </c>
      <c r="H632" s="1" t="str">
        <f>Spaces!H632</f>
        <v/>
      </c>
      <c r="I632" s="1" t="str">
        <f>Spaces!I632</f>
        <v/>
      </c>
      <c r="J632" s="1" t="str">
        <f>Spaces!J632</f>
        <v/>
      </c>
      <c r="K632" s="1" t="str">
        <f>Spaces!K632</f>
        <v/>
      </c>
      <c r="L632" s="1" t="str">
        <f>Spaces!L632</f>
        <v/>
      </c>
      <c r="M632" s="1" t="str">
        <f>Spaces!M632</f>
        <v/>
      </c>
      <c r="N632" s="1" t="str">
        <f>Spaces!N632</f>
        <v/>
      </c>
      <c r="O632" s="1" t="str">
        <f>Spaces!O632</f>
        <v/>
      </c>
      <c r="P632" s="1" t="str">
        <f>Spaces!P632</f>
        <v/>
      </c>
      <c r="Q632" s="1" t="str">
        <f>Spaces!Q632</f>
        <v/>
      </c>
      <c r="R632" s="1" t="str">
        <f>Spaces!R632</f>
        <v/>
      </c>
      <c r="S632" s="1" t="str">
        <f>Spaces!S632</f>
        <v/>
      </c>
      <c r="T632" s="1" t="str">
        <f>Spaces!T632</f>
        <v/>
      </c>
      <c r="U632" s="1" t="str">
        <f>Spaces!U632</f>
        <v/>
      </c>
      <c r="V632" s="1" t="str">
        <f t="shared" si="1"/>
        <v/>
      </c>
      <c r="W632" s="5" t="str">
        <f t="shared" si="2"/>
        <v/>
      </c>
      <c r="X632" s="5" t="str">
        <f t="shared" si="3"/>
        <v/>
      </c>
      <c r="Y632" s="5" t="str">
        <f t="shared" si="4"/>
        <v/>
      </c>
      <c r="Z632" s="5" t="str">
        <f t="shared" si="5"/>
        <v/>
      </c>
    </row>
    <row r="633">
      <c r="A633" s="1" t="str">
        <f>Spaces!A633</f>
        <v/>
      </c>
      <c r="B633" s="1" t="str">
        <f>Spaces!B633</f>
        <v/>
      </c>
      <c r="C633" s="1" t="str">
        <f>Spaces!C633</f>
        <v/>
      </c>
      <c r="D633" s="1" t="str">
        <f>Spaces!D633</f>
        <v/>
      </c>
      <c r="E633" s="1" t="str">
        <f>Spaces!E633</f>
        <v/>
      </c>
      <c r="F633" s="1" t="str">
        <f>Spaces!F633</f>
        <v/>
      </c>
      <c r="G633" s="1" t="str">
        <f>Spaces!G633</f>
        <v/>
      </c>
      <c r="H633" s="1" t="str">
        <f>Spaces!H633</f>
        <v/>
      </c>
      <c r="I633" s="1" t="str">
        <f>Spaces!I633</f>
        <v/>
      </c>
      <c r="J633" s="1" t="str">
        <f>Spaces!J633</f>
        <v/>
      </c>
      <c r="K633" s="1" t="str">
        <f>Spaces!K633</f>
        <v/>
      </c>
      <c r="L633" s="1" t="str">
        <f>Spaces!L633</f>
        <v/>
      </c>
      <c r="M633" s="1" t="str">
        <f>Spaces!M633</f>
        <v/>
      </c>
      <c r="N633" s="1" t="str">
        <f>Spaces!N633</f>
        <v/>
      </c>
      <c r="O633" s="1" t="str">
        <f>Spaces!O633</f>
        <v/>
      </c>
      <c r="P633" s="1" t="str">
        <f>Spaces!P633</f>
        <v/>
      </c>
      <c r="Q633" s="1" t="str">
        <f>Spaces!Q633</f>
        <v/>
      </c>
      <c r="R633" s="1" t="str">
        <f>Spaces!R633</f>
        <v/>
      </c>
      <c r="S633" s="1" t="str">
        <f>Spaces!S633</f>
        <v/>
      </c>
      <c r="T633" s="1" t="str">
        <f>Spaces!T633</f>
        <v/>
      </c>
      <c r="U633" s="1" t="str">
        <f>Spaces!U633</f>
        <v/>
      </c>
      <c r="V633" s="1" t="str">
        <f t="shared" si="1"/>
        <v/>
      </c>
      <c r="W633" s="5" t="str">
        <f t="shared" si="2"/>
        <v/>
      </c>
      <c r="X633" s="5" t="str">
        <f t="shared" si="3"/>
        <v/>
      </c>
      <c r="Y633" s="5" t="str">
        <f t="shared" si="4"/>
        <v/>
      </c>
      <c r="Z633" s="5" t="str">
        <f t="shared" si="5"/>
        <v/>
      </c>
    </row>
    <row r="634">
      <c r="A634" s="1" t="str">
        <f>Spaces!A634</f>
        <v/>
      </c>
      <c r="B634" s="1" t="str">
        <f>Spaces!B634</f>
        <v/>
      </c>
      <c r="C634" s="1" t="str">
        <f>Spaces!C634</f>
        <v/>
      </c>
      <c r="D634" s="1" t="str">
        <f>Spaces!D634</f>
        <v/>
      </c>
      <c r="E634" s="1" t="str">
        <f>Spaces!E634</f>
        <v/>
      </c>
      <c r="F634" s="1" t="str">
        <f>Spaces!F634</f>
        <v/>
      </c>
      <c r="G634" s="1" t="str">
        <f>Spaces!G634</f>
        <v/>
      </c>
      <c r="H634" s="1" t="str">
        <f>Spaces!H634</f>
        <v/>
      </c>
      <c r="I634" s="1" t="str">
        <f>Spaces!I634</f>
        <v/>
      </c>
      <c r="J634" s="1" t="str">
        <f>Spaces!J634</f>
        <v/>
      </c>
      <c r="K634" s="1" t="str">
        <f>Spaces!K634</f>
        <v/>
      </c>
      <c r="L634" s="1" t="str">
        <f>Spaces!L634</f>
        <v/>
      </c>
      <c r="M634" s="1" t="str">
        <f>Spaces!M634</f>
        <v/>
      </c>
      <c r="N634" s="1" t="str">
        <f>Spaces!N634</f>
        <v/>
      </c>
      <c r="O634" s="1" t="str">
        <f>Spaces!O634</f>
        <v/>
      </c>
      <c r="P634" s="1" t="str">
        <f>Spaces!P634</f>
        <v/>
      </c>
      <c r="Q634" s="1" t="str">
        <f>Spaces!Q634</f>
        <v/>
      </c>
      <c r="R634" s="1" t="str">
        <f>Spaces!R634</f>
        <v/>
      </c>
      <c r="S634" s="1" t="str">
        <f>Spaces!S634</f>
        <v/>
      </c>
      <c r="T634" s="1" t="str">
        <f>Spaces!T634</f>
        <v/>
      </c>
      <c r="U634" s="1" t="str">
        <f>Spaces!U634</f>
        <v/>
      </c>
      <c r="V634" s="1" t="str">
        <f t="shared" si="1"/>
        <v/>
      </c>
      <c r="W634" s="5" t="str">
        <f t="shared" si="2"/>
        <v/>
      </c>
      <c r="X634" s="5" t="str">
        <f t="shared" si="3"/>
        <v/>
      </c>
      <c r="Y634" s="5" t="str">
        <f t="shared" si="4"/>
        <v/>
      </c>
      <c r="Z634" s="5" t="str">
        <f t="shared" si="5"/>
        <v/>
      </c>
    </row>
    <row r="635">
      <c r="A635" s="1" t="str">
        <f>Spaces!A635</f>
        <v/>
      </c>
      <c r="B635" s="1" t="str">
        <f>Spaces!B635</f>
        <v/>
      </c>
      <c r="C635" s="1" t="str">
        <f>Spaces!C635</f>
        <v/>
      </c>
      <c r="D635" s="1" t="str">
        <f>Spaces!D635</f>
        <v/>
      </c>
      <c r="E635" s="1" t="str">
        <f>Spaces!E635</f>
        <v/>
      </c>
      <c r="F635" s="1" t="str">
        <f>Spaces!F635</f>
        <v/>
      </c>
      <c r="G635" s="1" t="str">
        <f>Spaces!G635</f>
        <v/>
      </c>
      <c r="H635" s="1" t="str">
        <f>Spaces!H635</f>
        <v/>
      </c>
      <c r="I635" s="1" t="str">
        <f>Spaces!I635</f>
        <v/>
      </c>
      <c r="J635" s="1" t="str">
        <f>Spaces!J635</f>
        <v/>
      </c>
      <c r="K635" s="1" t="str">
        <f>Spaces!K635</f>
        <v/>
      </c>
      <c r="L635" s="1" t="str">
        <f>Spaces!L635</f>
        <v/>
      </c>
      <c r="M635" s="1" t="str">
        <f>Spaces!M635</f>
        <v/>
      </c>
      <c r="N635" s="1" t="str">
        <f>Spaces!N635</f>
        <v/>
      </c>
      <c r="O635" s="1" t="str">
        <f>Spaces!O635</f>
        <v/>
      </c>
      <c r="P635" s="1" t="str">
        <f>Spaces!P635</f>
        <v/>
      </c>
      <c r="Q635" s="1" t="str">
        <f>Spaces!Q635</f>
        <v/>
      </c>
      <c r="R635" s="1" t="str">
        <f>Spaces!R635</f>
        <v/>
      </c>
      <c r="S635" s="1" t="str">
        <f>Spaces!S635</f>
        <v/>
      </c>
      <c r="T635" s="1" t="str">
        <f>Spaces!T635</f>
        <v/>
      </c>
      <c r="U635" s="1" t="str">
        <f>Spaces!U635</f>
        <v/>
      </c>
      <c r="V635" s="1" t="str">
        <f t="shared" si="1"/>
        <v/>
      </c>
      <c r="W635" s="5" t="str">
        <f t="shared" si="2"/>
        <v/>
      </c>
      <c r="X635" s="5" t="str">
        <f t="shared" si="3"/>
        <v/>
      </c>
      <c r="Y635" s="5" t="str">
        <f t="shared" si="4"/>
        <v/>
      </c>
      <c r="Z635" s="5" t="str">
        <f t="shared" si="5"/>
        <v/>
      </c>
    </row>
    <row r="636">
      <c r="A636" s="1" t="str">
        <f>Spaces!A636</f>
        <v/>
      </c>
      <c r="B636" s="1" t="str">
        <f>Spaces!B636</f>
        <v/>
      </c>
      <c r="C636" s="1" t="str">
        <f>Spaces!C636</f>
        <v/>
      </c>
      <c r="D636" s="1" t="str">
        <f>Spaces!D636</f>
        <v/>
      </c>
      <c r="E636" s="1" t="str">
        <f>Spaces!E636</f>
        <v/>
      </c>
      <c r="F636" s="1" t="str">
        <f>Spaces!F636</f>
        <v/>
      </c>
      <c r="G636" s="1" t="str">
        <f>Spaces!G636</f>
        <v/>
      </c>
      <c r="H636" s="1" t="str">
        <f>Spaces!H636</f>
        <v/>
      </c>
      <c r="I636" s="1" t="str">
        <f>Spaces!I636</f>
        <v/>
      </c>
      <c r="J636" s="1" t="str">
        <f>Spaces!J636</f>
        <v/>
      </c>
      <c r="K636" s="1" t="str">
        <f>Spaces!K636</f>
        <v/>
      </c>
      <c r="L636" s="1" t="str">
        <f>Spaces!L636</f>
        <v/>
      </c>
      <c r="M636" s="1" t="str">
        <f>Spaces!M636</f>
        <v/>
      </c>
      <c r="N636" s="1" t="str">
        <f>Spaces!N636</f>
        <v/>
      </c>
      <c r="O636" s="1" t="str">
        <f>Spaces!O636</f>
        <v/>
      </c>
      <c r="P636" s="1" t="str">
        <f>Spaces!P636</f>
        <v/>
      </c>
      <c r="Q636" s="1" t="str">
        <f>Spaces!Q636</f>
        <v/>
      </c>
      <c r="R636" s="1" t="str">
        <f>Spaces!R636</f>
        <v/>
      </c>
      <c r="S636" s="1" t="str">
        <f>Spaces!S636</f>
        <v/>
      </c>
      <c r="T636" s="1" t="str">
        <f>Spaces!T636</f>
        <v/>
      </c>
      <c r="U636" s="1" t="str">
        <f>Spaces!U636</f>
        <v/>
      </c>
      <c r="V636" s="1" t="str">
        <f t="shared" si="1"/>
        <v/>
      </c>
      <c r="W636" s="5" t="str">
        <f t="shared" si="2"/>
        <v/>
      </c>
      <c r="X636" s="5" t="str">
        <f t="shared" si="3"/>
        <v/>
      </c>
      <c r="Y636" s="5" t="str">
        <f t="shared" si="4"/>
        <v/>
      </c>
      <c r="Z636" s="5" t="str">
        <f t="shared" si="5"/>
        <v/>
      </c>
    </row>
    <row r="637">
      <c r="A637" s="1" t="str">
        <f>Spaces!A637</f>
        <v/>
      </c>
      <c r="B637" s="1" t="str">
        <f>Spaces!B637</f>
        <v/>
      </c>
      <c r="C637" s="1" t="str">
        <f>Spaces!C637</f>
        <v/>
      </c>
      <c r="D637" s="1" t="str">
        <f>Spaces!D637</f>
        <v/>
      </c>
      <c r="E637" s="1" t="str">
        <f>Spaces!E637</f>
        <v/>
      </c>
      <c r="F637" s="1" t="str">
        <f>Spaces!F637</f>
        <v/>
      </c>
      <c r="G637" s="1" t="str">
        <f>Spaces!G637</f>
        <v/>
      </c>
      <c r="H637" s="1" t="str">
        <f>Spaces!H637</f>
        <v/>
      </c>
      <c r="I637" s="1" t="str">
        <f>Spaces!I637</f>
        <v/>
      </c>
      <c r="J637" s="1" t="str">
        <f>Spaces!J637</f>
        <v/>
      </c>
      <c r="K637" s="1" t="str">
        <f>Spaces!K637</f>
        <v/>
      </c>
      <c r="L637" s="1" t="str">
        <f>Spaces!L637</f>
        <v/>
      </c>
      <c r="M637" s="1" t="str">
        <f>Spaces!M637</f>
        <v/>
      </c>
      <c r="N637" s="1" t="str">
        <f>Spaces!N637</f>
        <v/>
      </c>
      <c r="O637" s="1" t="str">
        <f>Spaces!O637</f>
        <v/>
      </c>
      <c r="P637" s="1" t="str">
        <f>Spaces!P637</f>
        <v/>
      </c>
      <c r="Q637" s="1" t="str">
        <f>Spaces!Q637</f>
        <v/>
      </c>
      <c r="R637" s="1" t="str">
        <f>Spaces!R637</f>
        <v/>
      </c>
      <c r="S637" s="1" t="str">
        <f>Spaces!S637</f>
        <v/>
      </c>
      <c r="T637" s="1" t="str">
        <f>Spaces!T637</f>
        <v/>
      </c>
      <c r="U637" s="1" t="str">
        <f>Spaces!U637</f>
        <v/>
      </c>
      <c r="V637" s="1" t="str">
        <f t="shared" si="1"/>
        <v/>
      </c>
      <c r="W637" s="5" t="str">
        <f t="shared" si="2"/>
        <v/>
      </c>
      <c r="X637" s="5" t="str">
        <f t="shared" si="3"/>
        <v/>
      </c>
      <c r="Y637" s="5" t="str">
        <f t="shared" si="4"/>
        <v/>
      </c>
      <c r="Z637" s="5" t="str">
        <f t="shared" si="5"/>
        <v/>
      </c>
    </row>
    <row r="638">
      <c r="A638" s="1" t="str">
        <f>Spaces!A638</f>
        <v/>
      </c>
      <c r="B638" s="1" t="str">
        <f>Spaces!B638</f>
        <v/>
      </c>
      <c r="C638" s="1" t="str">
        <f>Spaces!C638</f>
        <v/>
      </c>
      <c r="D638" s="1" t="str">
        <f>Spaces!D638</f>
        <v/>
      </c>
      <c r="E638" s="1" t="str">
        <f>Spaces!E638</f>
        <v/>
      </c>
      <c r="F638" s="1" t="str">
        <f>Spaces!F638</f>
        <v/>
      </c>
      <c r="G638" s="1" t="str">
        <f>Spaces!G638</f>
        <v/>
      </c>
      <c r="H638" s="1" t="str">
        <f>Spaces!H638</f>
        <v/>
      </c>
      <c r="I638" s="1" t="str">
        <f>Spaces!I638</f>
        <v/>
      </c>
      <c r="J638" s="1" t="str">
        <f>Spaces!J638</f>
        <v/>
      </c>
      <c r="K638" s="1" t="str">
        <f>Spaces!K638</f>
        <v/>
      </c>
      <c r="L638" s="1" t="str">
        <f>Spaces!L638</f>
        <v/>
      </c>
      <c r="M638" s="1" t="str">
        <f>Spaces!M638</f>
        <v/>
      </c>
      <c r="N638" s="1" t="str">
        <f>Spaces!N638</f>
        <v/>
      </c>
      <c r="O638" s="1" t="str">
        <f>Spaces!O638</f>
        <v/>
      </c>
      <c r="P638" s="1" t="str">
        <f>Spaces!P638</f>
        <v/>
      </c>
      <c r="Q638" s="1" t="str">
        <f>Spaces!Q638</f>
        <v/>
      </c>
      <c r="R638" s="1" t="str">
        <f>Spaces!R638</f>
        <v/>
      </c>
      <c r="S638" s="1" t="str">
        <f>Spaces!S638</f>
        <v/>
      </c>
      <c r="T638" s="1" t="str">
        <f>Spaces!T638</f>
        <v/>
      </c>
      <c r="U638" s="1" t="str">
        <f>Spaces!U638</f>
        <v/>
      </c>
      <c r="V638" s="1" t="str">
        <f t="shared" si="1"/>
        <v/>
      </c>
      <c r="W638" s="5" t="str">
        <f t="shared" si="2"/>
        <v/>
      </c>
      <c r="X638" s="5" t="str">
        <f t="shared" si="3"/>
        <v/>
      </c>
      <c r="Y638" s="5" t="str">
        <f t="shared" si="4"/>
        <v/>
      </c>
      <c r="Z638" s="5" t="str">
        <f t="shared" si="5"/>
        <v/>
      </c>
    </row>
    <row r="639">
      <c r="A639" s="1" t="str">
        <f>Spaces!A639</f>
        <v/>
      </c>
      <c r="B639" s="1" t="str">
        <f>Spaces!B639</f>
        <v/>
      </c>
      <c r="C639" s="1" t="str">
        <f>Spaces!C639</f>
        <v/>
      </c>
      <c r="D639" s="1" t="str">
        <f>Spaces!D639</f>
        <v/>
      </c>
      <c r="E639" s="1" t="str">
        <f>Spaces!E639</f>
        <v/>
      </c>
      <c r="F639" s="1" t="str">
        <f>Spaces!F639</f>
        <v/>
      </c>
      <c r="G639" s="1" t="str">
        <f>Spaces!G639</f>
        <v/>
      </c>
      <c r="H639" s="1" t="str">
        <f>Spaces!H639</f>
        <v/>
      </c>
      <c r="I639" s="1" t="str">
        <f>Spaces!I639</f>
        <v/>
      </c>
      <c r="J639" s="1" t="str">
        <f>Spaces!J639</f>
        <v/>
      </c>
      <c r="K639" s="1" t="str">
        <f>Spaces!K639</f>
        <v/>
      </c>
      <c r="L639" s="1" t="str">
        <f>Spaces!L639</f>
        <v/>
      </c>
      <c r="M639" s="1" t="str">
        <f>Spaces!M639</f>
        <v/>
      </c>
      <c r="N639" s="1" t="str">
        <f>Spaces!N639</f>
        <v/>
      </c>
      <c r="O639" s="1" t="str">
        <f>Spaces!O639</f>
        <v/>
      </c>
      <c r="P639" s="1" t="str">
        <f>Spaces!P639</f>
        <v/>
      </c>
      <c r="Q639" s="1" t="str">
        <f>Spaces!Q639</f>
        <v/>
      </c>
      <c r="R639" s="1" t="str">
        <f>Spaces!R639</f>
        <v/>
      </c>
      <c r="S639" s="1" t="str">
        <f>Spaces!S639</f>
        <v/>
      </c>
      <c r="T639" s="1" t="str">
        <f>Spaces!T639</f>
        <v/>
      </c>
      <c r="U639" s="1" t="str">
        <f>Spaces!U639</f>
        <v/>
      </c>
      <c r="V639" s="1" t="str">
        <f t="shared" si="1"/>
        <v/>
      </c>
      <c r="W639" s="5" t="str">
        <f t="shared" si="2"/>
        <v/>
      </c>
      <c r="X639" s="5" t="str">
        <f t="shared" si="3"/>
        <v/>
      </c>
      <c r="Y639" s="5" t="str">
        <f t="shared" si="4"/>
        <v/>
      </c>
      <c r="Z639" s="5" t="str">
        <f t="shared" si="5"/>
        <v/>
      </c>
    </row>
    <row r="640">
      <c r="A640" s="1" t="str">
        <f>Spaces!A640</f>
        <v/>
      </c>
      <c r="B640" s="1" t="str">
        <f>Spaces!B640</f>
        <v/>
      </c>
      <c r="C640" s="1" t="str">
        <f>Spaces!C640</f>
        <v/>
      </c>
      <c r="D640" s="1" t="str">
        <f>Spaces!D640</f>
        <v/>
      </c>
      <c r="E640" s="1" t="str">
        <f>Spaces!E640</f>
        <v/>
      </c>
      <c r="F640" s="1" t="str">
        <f>Spaces!F640</f>
        <v/>
      </c>
      <c r="G640" s="1" t="str">
        <f>Spaces!G640</f>
        <v/>
      </c>
      <c r="H640" s="1" t="str">
        <f>Spaces!H640</f>
        <v/>
      </c>
      <c r="I640" s="1" t="str">
        <f>Spaces!I640</f>
        <v/>
      </c>
      <c r="J640" s="1" t="str">
        <f>Spaces!J640</f>
        <v/>
      </c>
      <c r="K640" s="1" t="str">
        <f>Spaces!K640</f>
        <v/>
      </c>
      <c r="L640" s="1" t="str">
        <f>Spaces!L640</f>
        <v/>
      </c>
      <c r="M640" s="1" t="str">
        <f>Spaces!M640</f>
        <v/>
      </c>
      <c r="N640" s="1" t="str">
        <f>Spaces!N640</f>
        <v/>
      </c>
      <c r="O640" s="1" t="str">
        <f>Spaces!O640</f>
        <v/>
      </c>
      <c r="P640" s="1" t="str">
        <f>Spaces!P640</f>
        <v/>
      </c>
      <c r="Q640" s="1" t="str">
        <f>Spaces!Q640</f>
        <v/>
      </c>
      <c r="R640" s="1" t="str">
        <f>Spaces!R640</f>
        <v/>
      </c>
      <c r="S640" s="1" t="str">
        <f>Spaces!S640</f>
        <v/>
      </c>
      <c r="T640" s="1" t="str">
        <f>Spaces!T640</f>
        <v/>
      </c>
      <c r="U640" s="1" t="str">
        <f>Spaces!U640</f>
        <v/>
      </c>
      <c r="V640" s="1" t="str">
        <f t="shared" si="1"/>
        <v/>
      </c>
      <c r="W640" s="5" t="str">
        <f t="shared" si="2"/>
        <v/>
      </c>
      <c r="X640" s="5" t="str">
        <f t="shared" si="3"/>
        <v/>
      </c>
      <c r="Y640" s="5" t="str">
        <f t="shared" si="4"/>
        <v/>
      </c>
      <c r="Z640" s="5" t="str">
        <f t="shared" si="5"/>
        <v/>
      </c>
    </row>
    <row r="641">
      <c r="A641" s="1" t="str">
        <f>Spaces!A641</f>
        <v/>
      </c>
      <c r="B641" s="1" t="str">
        <f>Spaces!B641</f>
        <v/>
      </c>
      <c r="C641" s="1" t="str">
        <f>Spaces!C641</f>
        <v/>
      </c>
      <c r="D641" s="1" t="str">
        <f>Spaces!D641</f>
        <v/>
      </c>
      <c r="E641" s="1" t="str">
        <f>Spaces!E641</f>
        <v/>
      </c>
      <c r="F641" s="1" t="str">
        <f>Spaces!F641</f>
        <v/>
      </c>
      <c r="G641" s="1" t="str">
        <f>Spaces!G641</f>
        <v/>
      </c>
      <c r="H641" s="1" t="str">
        <f>Spaces!H641</f>
        <v/>
      </c>
      <c r="I641" s="1" t="str">
        <f>Spaces!I641</f>
        <v/>
      </c>
      <c r="J641" s="1" t="str">
        <f>Spaces!J641</f>
        <v/>
      </c>
      <c r="K641" s="1" t="str">
        <f>Spaces!K641</f>
        <v/>
      </c>
      <c r="L641" s="1" t="str">
        <f>Spaces!L641</f>
        <v/>
      </c>
      <c r="M641" s="1" t="str">
        <f>Spaces!M641</f>
        <v/>
      </c>
      <c r="N641" s="1" t="str">
        <f>Spaces!N641</f>
        <v/>
      </c>
      <c r="O641" s="1" t="str">
        <f>Spaces!O641</f>
        <v/>
      </c>
      <c r="P641" s="1" t="str">
        <f>Spaces!P641</f>
        <v/>
      </c>
      <c r="Q641" s="1" t="str">
        <f>Spaces!Q641</f>
        <v/>
      </c>
      <c r="R641" s="1" t="str">
        <f>Spaces!R641</f>
        <v/>
      </c>
      <c r="S641" s="1" t="str">
        <f>Spaces!S641</f>
        <v/>
      </c>
      <c r="T641" s="1" t="str">
        <f>Spaces!T641</f>
        <v/>
      </c>
      <c r="U641" s="1" t="str">
        <f>Spaces!U641</f>
        <v/>
      </c>
      <c r="V641" s="1" t="str">
        <f t="shared" si="1"/>
        <v/>
      </c>
      <c r="W641" s="5" t="str">
        <f t="shared" si="2"/>
        <v/>
      </c>
      <c r="X641" s="5" t="str">
        <f t="shared" si="3"/>
        <v/>
      </c>
      <c r="Y641" s="5" t="str">
        <f t="shared" si="4"/>
        <v/>
      </c>
      <c r="Z641" s="5" t="str">
        <f t="shared" si="5"/>
        <v/>
      </c>
    </row>
    <row r="642">
      <c r="A642" s="1" t="str">
        <f>Spaces!A642</f>
        <v/>
      </c>
      <c r="B642" s="1" t="str">
        <f>Spaces!B642</f>
        <v/>
      </c>
      <c r="C642" s="1" t="str">
        <f>Spaces!C642</f>
        <v/>
      </c>
      <c r="D642" s="1" t="str">
        <f>Spaces!D642</f>
        <v/>
      </c>
      <c r="E642" s="1" t="str">
        <f>Spaces!E642</f>
        <v/>
      </c>
      <c r="F642" s="1" t="str">
        <f>Spaces!F642</f>
        <v/>
      </c>
      <c r="G642" s="1" t="str">
        <f>Spaces!G642</f>
        <v/>
      </c>
      <c r="H642" s="1" t="str">
        <f>Spaces!H642</f>
        <v/>
      </c>
      <c r="I642" s="1" t="str">
        <f>Spaces!I642</f>
        <v/>
      </c>
      <c r="J642" s="1" t="str">
        <f>Spaces!J642</f>
        <v/>
      </c>
      <c r="K642" s="1" t="str">
        <f>Spaces!K642</f>
        <v/>
      </c>
      <c r="L642" s="1" t="str">
        <f>Spaces!L642</f>
        <v/>
      </c>
      <c r="M642" s="1" t="str">
        <f>Spaces!M642</f>
        <v/>
      </c>
      <c r="N642" s="1" t="str">
        <f>Spaces!N642</f>
        <v/>
      </c>
      <c r="O642" s="1" t="str">
        <f>Spaces!O642</f>
        <v/>
      </c>
      <c r="P642" s="1" t="str">
        <f>Spaces!P642</f>
        <v/>
      </c>
      <c r="Q642" s="1" t="str">
        <f>Spaces!Q642</f>
        <v/>
      </c>
      <c r="R642" s="1" t="str">
        <f>Spaces!R642</f>
        <v/>
      </c>
      <c r="S642" s="1" t="str">
        <f>Spaces!S642</f>
        <v/>
      </c>
      <c r="T642" s="1" t="str">
        <f>Spaces!T642</f>
        <v/>
      </c>
      <c r="U642" s="1" t="str">
        <f>Spaces!U642</f>
        <v/>
      </c>
      <c r="V642" s="1" t="str">
        <f t="shared" si="1"/>
        <v/>
      </c>
      <c r="W642" s="5" t="str">
        <f t="shared" si="2"/>
        <v/>
      </c>
      <c r="X642" s="5" t="str">
        <f t="shared" si="3"/>
        <v/>
      </c>
      <c r="Y642" s="5" t="str">
        <f t="shared" si="4"/>
        <v/>
      </c>
      <c r="Z642" s="5" t="str">
        <f t="shared" si="5"/>
        <v/>
      </c>
    </row>
    <row r="643">
      <c r="A643" s="1" t="str">
        <f>Spaces!A643</f>
        <v/>
      </c>
      <c r="B643" s="1" t="str">
        <f>Spaces!B643</f>
        <v/>
      </c>
      <c r="C643" s="1" t="str">
        <f>Spaces!C643</f>
        <v/>
      </c>
      <c r="D643" s="1" t="str">
        <f>Spaces!D643</f>
        <v/>
      </c>
      <c r="E643" s="1" t="str">
        <f>Spaces!E643</f>
        <v/>
      </c>
      <c r="F643" s="1" t="str">
        <f>Spaces!F643</f>
        <v/>
      </c>
      <c r="G643" s="1" t="str">
        <f>Spaces!G643</f>
        <v/>
      </c>
      <c r="H643" s="1" t="str">
        <f>Spaces!H643</f>
        <v/>
      </c>
      <c r="I643" s="1" t="str">
        <f>Spaces!I643</f>
        <v/>
      </c>
      <c r="J643" s="1" t="str">
        <f>Spaces!J643</f>
        <v/>
      </c>
      <c r="K643" s="1" t="str">
        <f>Spaces!K643</f>
        <v/>
      </c>
      <c r="L643" s="1" t="str">
        <f>Spaces!L643</f>
        <v/>
      </c>
      <c r="M643" s="1" t="str">
        <f>Spaces!M643</f>
        <v/>
      </c>
      <c r="N643" s="1" t="str">
        <f>Spaces!N643</f>
        <v/>
      </c>
      <c r="O643" s="1" t="str">
        <f>Spaces!O643</f>
        <v/>
      </c>
      <c r="P643" s="1" t="str">
        <f>Spaces!P643</f>
        <v/>
      </c>
      <c r="Q643" s="1" t="str">
        <f>Spaces!Q643</f>
        <v/>
      </c>
      <c r="R643" s="1" t="str">
        <f>Spaces!R643</f>
        <v/>
      </c>
      <c r="S643" s="1" t="str">
        <f>Spaces!S643</f>
        <v/>
      </c>
      <c r="T643" s="1" t="str">
        <f>Spaces!T643</f>
        <v/>
      </c>
      <c r="U643" s="1" t="str">
        <f>Spaces!U643</f>
        <v/>
      </c>
      <c r="V643" s="1" t="str">
        <f t="shared" si="1"/>
        <v/>
      </c>
      <c r="W643" s="5" t="str">
        <f t="shared" si="2"/>
        <v/>
      </c>
      <c r="X643" s="5" t="str">
        <f t="shared" si="3"/>
        <v/>
      </c>
      <c r="Y643" s="5" t="str">
        <f t="shared" si="4"/>
        <v/>
      </c>
      <c r="Z643" s="5" t="str">
        <f t="shared" si="5"/>
        <v/>
      </c>
    </row>
    <row r="644">
      <c r="A644" s="1" t="str">
        <f>Spaces!A644</f>
        <v/>
      </c>
      <c r="B644" s="1" t="str">
        <f>Spaces!B644</f>
        <v/>
      </c>
      <c r="C644" s="1" t="str">
        <f>Spaces!C644</f>
        <v/>
      </c>
      <c r="D644" s="1" t="str">
        <f>Spaces!D644</f>
        <v/>
      </c>
      <c r="E644" s="1" t="str">
        <f>Spaces!E644</f>
        <v/>
      </c>
      <c r="F644" s="1" t="str">
        <f>Spaces!F644</f>
        <v/>
      </c>
      <c r="G644" s="1" t="str">
        <f>Spaces!G644</f>
        <v/>
      </c>
      <c r="H644" s="1" t="str">
        <f>Spaces!H644</f>
        <v/>
      </c>
      <c r="I644" s="1" t="str">
        <f>Spaces!I644</f>
        <v/>
      </c>
      <c r="J644" s="1" t="str">
        <f>Spaces!J644</f>
        <v/>
      </c>
      <c r="K644" s="1" t="str">
        <f>Spaces!K644</f>
        <v/>
      </c>
      <c r="L644" s="1" t="str">
        <f>Spaces!L644</f>
        <v/>
      </c>
      <c r="M644" s="1" t="str">
        <f>Spaces!M644</f>
        <v/>
      </c>
      <c r="N644" s="1" t="str">
        <f>Spaces!N644</f>
        <v/>
      </c>
      <c r="O644" s="1" t="str">
        <f>Spaces!O644</f>
        <v/>
      </c>
      <c r="P644" s="1" t="str">
        <f>Spaces!P644</f>
        <v/>
      </c>
      <c r="Q644" s="1" t="str">
        <f>Spaces!Q644</f>
        <v/>
      </c>
      <c r="R644" s="1" t="str">
        <f>Spaces!R644</f>
        <v/>
      </c>
      <c r="S644" s="1" t="str">
        <f>Spaces!S644</f>
        <v/>
      </c>
      <c r="T644" s="1" t="str">
        <f>Spaces!T644</f>
        <v/>
      </c>
      <c r="U644" s="1" t="str">
        <f>Spaces!U644</f>
        <v/>
      </c>
      <c r="V644" s="1" t="str">
        <f t="shared" si="1"/>
        <v/>
      </c>
      <c r="W644" s="5" t="str">
        <f t="shared" si="2"/>
        <v/>
      </c>
      <c r="X644" s="5" t="str">
        <f t="shared" si="3"/>
        <v/>
      </c>
      <c r="Y644" s="5" t="str">
        <f t="shared" si="4"/>
        <v/>
      </c>
      <c r="Z644" s="5" t="str">
        <f t="shared" si="5"/>
        <v/>
      </c>
    </row>
    <row r="645">
      <c r="A645" s="1" t="str">
        <f>Spaces!A645</f>
        <v/>
      </c>
      <c r="B645" s="1" t="str">
        <f>Spaces!B645</f>
        <v/>
      </c>
      <c r="C645" s="1" t="str">
        <f>Spaces!C645</f>
        <v/>
      </c>
      <c r="D645" s="1" t="str">
        <f>Spaces!D645</f>
        <v/>
      </c>
      <c r="E645" s="1" t="str">
        <f>Spaces!E645</f>
        <v/>
      </c>
      <c r="F645" s="1" t="str">
        <f>Spaces!F645</f>
        <v/>
      </c>
      <c r="G645" s="1" t="str">
        <f>Spaces!G645</f>
        <v/>
      </c>
      <c r="H645" s="1" t="str">
        <f>Spaces!H645</f>
        <v/>
      </c>
      <c r="I645" s="1" t="str">
        <f>Spaces!I645</f>
        <v/>
      </c>
      <c r="J645" s="1" t="str">
        <f>Spaces!J645</f>
        <v/>
      </c>
      <c r="K645" s="1" t="str">
        <f>Spaces!K645</f>
        <v/>
      </c>
      <c r="L645" s="1" t="str">
        <f>Spaces!L645</f>
        <v/>
      </c>
      <c r="M645" s="1" t="str">
        <f>Spaces!M645</f>
        <v/>
      </c>
      <c r="N645" s="1" t="str">
        <f>Spaces!N645</f>
        <v/>
      </c>
      <c r="O645" s="1" t="str">
        <f>Spaces!O645</f>
        <v/>
      </c>
      <c r="P645" s="1" t="str">
        <f>Spaces!P645</f>
        <v/>
      </c>
      <c r="Q645" s="1" t="str">
        <f>Spaces!Q645</f>
        <v/>
      </c>
      <c r="R645" s="1" t="str">
        <f>Spaces!R645</f>
        <v/>
      </c>
      <c r="S645" s="1" t="str">
        <f>Spaces!S645</f>
        <v/>
      </c>
      <c r="T645" s="1" t="str">
        <f>Spaces!T645</f>
        <v/>
      </c>
      <c r="U645" s="1" t="str">
        <f>Spaces!U645</f>
        <v/>
      </c>
      <c r="V645" s="1" t="str">
        <f t="shared" si="1"/>
        <v/>
      </c>
      <c r="W645" s="5" t="str">
        <f t="shared" si="2"/>
        <v/>
      </c>
      <c r="X645" s="5" t="str">
        <f t="shared" si="3"/>
        <v/>
      </c>
      <c r="Y645" s="5" t="str">
        <f t="shared" si="4"/>
        <v/>
      </c>
      <c r="Z645" s="5" t="str">
        <f t="shared" si="5"/>
        <v/>
      </c>
    </row>
    <row r="646">
      <c r="A646" s="1" t="str">
        <f>Spaces!A646</f>
        <v/>
      </c>
      <c r="B646" s="1" t="str">
        <f>Spaces!B646</f>
        <v/>
      </c>
      <c r="C646" s="1" t="str">
        <f>Spaces!C646</f>
        <v/>
      </c>
      <c r="D646" s="1" t="str">
        <f>Spaces!D646</f>
        <v/>
      </c>
      <c r="E646" s="1" t="str">
        <f>Spaces!E646</f>
        <v/>
      </c>
      <c r="F646" s="1" t="str">
        <f>Spaces!F646</f>
        <v/>
      </c>
      <c r="G646" s="1" t="str">
        <f>Spaces!G646</f>
        <v/>
      </c>
      <c r="H646" s="1" t="str">
        <f>Spaces!H646</f>
        <v/>
      </c>
      <c r="I646" s="1" t="str">
        <f>Spaces!I646</f>
        <v/>
      </c>
      <c r="J646" s="1" t="str">
        <f>Spaces!J646</f>
        <v/>
      </c>
      <c r="K646" s="1" t="str">
        <f>Spaces!K646</f>
        <v/>
      </c>
      <c r="L646" s="1" t="str">
        <f>Spaces!L646</f>
        <v/>
      </c>
      <c r="M646" s="1" t="str">
        <f>Spaces!M646</f>
        <v/>
      </c>
      <c r="N646" s="1" t="str">
        <f>Spaces!N646</f>
        <v/>
      </c>
      <c r="O646" s="1" t="str">
        <f>Spaces!O646</f>
        <v/>
      </c>
      <c r="P646" s="1" t="str">
        <f>Spaces!P646</f>
        <v/>
      </c>
      <c r="Q646" s="1" t="str">
        <f>Spaces!Q646</f>
        <v/>
      </c>
      <c r="R646" s="1" t="str">
        <f>Spaces!R646</f>
        <v/>
      </c>
      <c r="S646" s="1" t="str">
        <f>Spaces!S646</f>
        <v/>
      </c>
      <c r="T646" s="1" t="str">
        <f>Spaces!T646</f>
        <v/>
      </c>
      <c r="U646" s="1" t="str">
        <f>Spaces!U646</f>
        <v/>
      </c>
      <c r="V646" s="1" t="str">
        <f t="shared" si="1"/>
        <v/>
      </c>
      <c r="W646" s="5" t="str">
        <f t="shared" si="2"/>
        <v/>
      </c>
      <c r="X646" s="5" t="str">
        <f t="shared" si="3"/>
        <v/>
      </c>
      <c r="Y646" s="5" t="str">
        <f t="shared" si="4"/>
        <v/>
      </c>
      <c r="Z646" s="5" t="str">
        <f t="shared" si="5"/>
        <v/>
      </c>
    </row>
    <row r="647">
      <c r="A647" s="1" t="str">
        <f>Spaces!A647</f>
        <v/>
      </c>
      <c r="B647" s="1" t="str">
        <f>Spaces!B647</f>
        <v/>
      </c>
      <c r="C647" s="1" t="str">
        <f>Spaces!C647</f>
        <v/>
      </c>
      <c r="D647" s="1" t="str">
        <f>Spaces!D647</f>
        <v/>
      </c>
      <c r="E647" s="1" t="str">
        <f>Spaces!E647</f>
        <v/>
      </c>
      <c r="F647" s="1" t="str">
        <f>Spaces!F647</f>
        <v/>
      </c>
      <c r="G647" s="1" t="str">
        <f>Spaces!G647</f>
        <v/>
      </c>
      <c r="H647" s="1" t="str">
        <f>Spaces!H647</f>
        <v/>
      </c>
      <c r="I647" s="1" t="str">
        <f>Spaces!I647</f>
        <v/>
      </c>
      <c r="J647" s="1" t="str">
        <f>Spaces!J647</f>
        <v/>
      </c>
      <c r="K647" s="1" t="str">
        <f>Spaces!K647</f>
        <v/>
      </c>
      <c r="L647" s="1" t="str">
        <f>Spaces!L647</f>
        <v/>
      </c>
      <c r="M647" s="1" t="str">
        <f>Spaces!M647</f>
        <v/>
      </c>
      <c r="N647" s="1" t="str">
        <f>Spaces!N647</f>
        <v/>
      </c>
      <c r="O647" s="1" t="str">
        <f>Spaces!O647</f>
        <v/>
      </c>
      <c r="P647" s="1" t="str">
        <f>Spaces!P647</f>
        <v/>
      </c>
      <c r="Q647" s="1" t="str">
        <f>Spaces!Q647</f>
        <v/>
      </c>
      <c r="R647" s="1" t="str">
        <f>Spaces!R647</f>
        <v/>
      </c>
      <c r="S647" s="1" t="str">
        <f>Spaces!S647</f>
        <v/>
      </c>
      <c r="T647" s="1" t="str">
        <f>Spaces!T647</f>
        <v/>
      </c>
      <c r="U647" s="1" t="str">
        <f>Spaces!U647</f>
        <v/>
      </c>
      <c r="V647" s="1" t="str">
        <f t="shared" si="1"/>
        <v/>
      </c>
      <c r="W647" s="5" t="str">
        <f t="shared" si="2"/>
        <v/>
      </c>
      <c r="X647" s="5" t="str">
        <f t="shared" si="3"/>
        <v/>
      </c>
      <c r="Y647" s="5" t="str">
        <f t="shared" si="4"/>
        <v/>
      </c>
      <c r="Z647" s="5" t="str">
        <f t="shared" si="5"/>
        <v/>
      </c>
    </row>
    <row r="648">
      <c r="A648" s="1" t="str">
        <f>Spaces!A648</f>
        <v/>
      </c>
      <c r="B648" s="1" t="str">
        <f>Spaces!B648</f>
        <v/>
      </c>
      <c r="C648" s="1" t="str">
        <f>Spaces!C648</f>
        <v/>
      </c>
      <c r="D648" s="1" t="str">
        <f>Spaces!D648</f>
        <v/>
      </c>
      <c r="E648" s="1" t="str">
        <f>Spaces!E648</f>
        <v/>
      </c>
      <c r="F648" s="1" t="str">
        <f>Spaces!F648</f>
        <v/>
      </c>
      <c r="G648" s="1" t="str">
        <f>Spaces!G648</f>
        <v/>
      </c>
      <c r="H648" s="1" t="str">
        <f>Spaces!H648</f>
        <v/>
      </c>
      <c r="I648" s="1" t="str">
        <f>Spaces!I648</f>
        <v/>
      </c>
      <c r="J648" s="1" t="str">
        <f>Spaces!J648</f>
        <v/>
      </c>
      <c r="K648" s="1" t="str">
        <f>Spaces!K648</f>
        <v/>
      </c>
      <c r="L648" s="1" t="str">
        <f>Spaces!L648</f>
        <v/>
      </c>
      <c r="M648" s="1" t="str">
        <f>Spaces!M648</f>
        <v/>
      </c>
      <c r="N648" s="1" t="str">
        <f>Spaces!N648</f>
        <v/>
      </c>
      <c r="O648" s="1" t="str">
        <f>Spaces!O648</f>
        <v/>
      </c>
      <c r="P648" s="1" t="str">
        <f>Spaces!P648</f>
        <v/>
      </c>
      <c r="Q648" s="1" t="str">
        <f>Spaces!Q648</f>
        <v/>
      </c>
      <c r="R648" s="1" t="str">
        <f>Spaces!R648</f>
        <v/>
      </c>
      <c r="S648" s="1" t="str">
        <f>Spaces!S648</f>
        <v/>
      </c>
      <c r="T648" s="1" t="str">
        <f>Spaces!T648</f>
        <v/>
      </c>
      <c r="U648" s="1" t="str">
        <f>Spaces!U648</f>
        <v/>
      </c>
      <c r="V648" s="1" t="str">
        <f t="shared" si="1"/>
        <v/>
      </c>
      <c r="W648" s="5" t="str">
        <f t="shared" si="2"/>
        <v/>
      </c>
      <c r="X648" s="5" t="str">
        <f t="shared" si="3"/>
        <v/>
      </c>
      <c r="Y648" s="5" t="str">
        <f t="shared" si="4"/>
        <v/>
      </c>
      <c r="Z648" s="5" t="str">
        <f t="shared" si="5"/>
        <v/>
      </c>
    </row>
    <row r="649">
      <c r="A649" s="1" t="str">
        <f>Spaces!A649</f>
        <v/>
      </c>
      <c r="B649" s="1" t="str">
        <f>Spaces!B649</f>
        <v/>
      </c>
      <c r="C649" s="1" t="str">
        <f>Spaces!C649</f>
        <v/>
      </c>
      <c r="D649" s="1" t="str">
        <f>Spaces!D649</f>
        <v/>
      </c>
      <c r="E649" s="1" t="str">
        <f>Spaces!E649</f>
        <v/>
      </c>
      <c r="F649" s="1" t="str">
        <f>Spaces!F649</f>
        <v/>
      </c>
      <c r="G649" s="1" t="str">
        <f>Spaces!G649</f>
        <v/>
      </c>
      <c r="H649" s="1" t="str">
        <f>Spaces!H649</f>
        <v/>
      </c>
      <c r="I649" s="1" t="str">
        <f>Spaces!I649</f>
        <v/>
      </c>
      <c r="J649" s="1" t="str">
        <f>Spaces!J649</f>
        <v/>
      </c>
      <c r="K649" s="1" t="str">
        <f>Spaces!K649</f>
        <v/>
      </c>
      <c r="L649" s="1" t="str">
        <f>Spaces!L649</f>
        <v/>
      </c>
      <c r="M649" s="1" t="str">
        <f>Spaces!M649</f>
        <v/>
      </c>
      <c r="N649" s="1" t="str">
        <f>Spaces!N649</f>
        <v/>
      </c>
      <c r="O649" s="1" t="str">
        <f>Spaces!O649</f>
        <v/>
      </c>
      <c r="P649" s="1" t="str">
        <f>Spaces!P649</f>
        <v/>
      </c>
      <c r="Q649" s="1" t="str">
        <f>Spaces!Q649</f>
        <v/>
      </c>
      <c r="R649" s="1" t="str">
        <f>Spaces!R649</f>
        <v/>
      </c>
      <c r="S649" s="1" t="str">
        <f>Spaces!S649</f>
        <v/>
      </c>
      <c r="T649" s="1" t="str">
        <f>Spaces!T649</f>
        <v/>
      </c>
      <c r="U649" s="1" t="str">
        <f>Spaces!U649</f>
        <v/>
      </c>
      <c r="V649" s="1" t="str">
        <f t="shared" si="1"/>
        <v/>
      </c>
      <c r="W649" s="5" t="str">
        <f t="shared" si="2"/>
        <v/>
      </c>
      <c r="X649" s="5" t="str">
        <f t="shared" si="3"/>
        <v/>
      </c>
      <c r="Y649" s="5" t="str">
        <f t="shared" si="4"/>
        <v/>
      </c>
      <c r="Z649" s="5" t="str">
        <f t="shared" si="5"/>
        <v/>
      </c>
    </row>
    <row r="650">
      <c r="A650" s="1" t="str">
        <f>Spaces!A650</f>
        <v/>
      </c>
      <c r="B650" s="1" t="str">
        <f>Spaces!B650</f>
        <v/>
      </c>
      <c r="C650" s="1" t="str">
        <f>Spaces!C650</f>
        <v/>
      </c>
      <c r="D650" s="1" t="str">
        <f>Spaces!D650</f>
        <v/>
      </c>
      <c r="E650" s="1" t="str">
        <f>Spaces!E650</f>
        <v/>
      </c>
      <c r="F650" s="1" t="str">
        <f>Spaces!F650</f>
        <v/>
      </c>
      <c r="G650" s="1" t="str">
        <f>Spaces!G650</f>
        <v/>
      </c>
      <c r="H650" s="1" t="str">
        <f>Spaces!H650</f>
        <v/>
      </c>
      <c r="I650" s="1" t="str">
        <f>Spaces!I650</f>
        <v/>
      </c>
      <c r="J650" s="1" t="str">
        <f>Spaces!J650</f>
        <v/>
      </c>
      <c r="K650" s="1" t="str">
        <f>Spaces!K650</f>
        <v/>
      </c>
      <c r="L650" s="1" t="str">
        <f>Spaces!L650</f>
        <v/>
      </c>
      <c r="M650" s="1" t="str">
        <f>Spaces!M650</f>
        <v/>
      </c>
      <c r="N650" s="1" t="str">
        <f>Spaces!N650</f>
        <v/>
      </c>
      <c r="O650" s="1" t="str">
        <f>Spaces!O650</f>
        <v/>
      </c>
      <c r="P650" s="1" t="str">
        <f>Spaces!P650</f>
        <v/>
      </c>
      <c r="Q650" s="1" t="str">
        <f>Spaces!Q650</f>
        <v/>
      </c>
      <c r="R650" s="1" t="str">
        <f>Spaces!R650</f>
        <v/>
      </c>
      <c r="S650" s="1" t="str">
        <f>Spaces!S650</f>
        <v/>
      </c>
      <c r="T650" s="1" t="str">
        <f>Spaces!T650</f>
        <v/>
      </c>
      <c r="U650" s="1" t="str">
        <f>Spaces!U650</f>
        <v/>
      </c>
      <c r="V650" s="1" t="str">
        <f t="shared" si="1"/>
        <v/>
      </c>
      <c r="W650" s="5" t="str">
        <f t="shared" si="2"/>
        <v/>
      </c>
      <c r="X650" s="5" t="str">
        <f t="shared" si="3"/>
        <v/>
      </c>
      <c r="Y650" s="5" t="str">
        <f t="shared" si="4"/>
        <v/>
      </c>
      <c r="Z650" s="5" t="str">
        <f t="shared" si="5"/>
        <v/>
      </c>
    </row>
    <row r="651">
      <c r="A651" s="1" t="str">
        <f>Spaces!A651</f>
        <v/>
      </c>
      <c r="B651" s="1" t="str">
        <f>Spaces!B651</f>
        <v/>
      </c>
      <c r="C651" s="1" t="str">
        <f>Spaces!C651</f>
        <v/>
      </c>
      <c r="D651" s="1" t="str">
        <f>Spaces!D651</f>
        <v/>
      </c>
      <c r="E651" s="1" t="str">
        <f>Spaces!E651</f>
        <v/>
      </c>
      <c r="F651" s="1" t="str">
        <f>Spaces!F651</f>
        <v/>
      </c>
      <c r="G651" s="1" t="str">
        <f>Spaces!G651</f>
        <v/>
      </c>
      <c r="H651" s="1" t="str">
        <f>Spaces!H651</f>
        <v/>
      </c>
      <c r="I651" s="1" t="str">
        <f>Spaces!I651</f>
        <v/>
      </c>
      <c r="J651" s="1" t="str">
        <f>Spaces!J651</f>
        <v/>
      </c>
      <c r="K651" s="1" t="str">
        <f>Spaces!K651</f>
        <v/>
      </c>
      <c r="L651" s="1" t="str">
        <f>Spaces!L651</f>
        <v/>
      </c>
      <c r="M651" s="1" t="str">
        <f>Spaces!M651</f>
        <v/>
      </c>
      <c r="N651" s="1" t="str">
        <f>Spaces!N651</f>
        <v/>
      </c>
      <c r="O651" s="1" t="str">
        <f>Spaces!O651</f>
        <v/>
      </c>
      <c r="P651" s="1" t="str">
        <f>Spaces!P651</f>
        <v/>
      </c>
      <c r="Q651" s="1" t="str">
        <f>Spaces!Q651</f>
        <v/>
      </c>
      <c r="R651" s="1" t="str">
        <f>Spaces!R651</f>
        <v/>
      </c>
      <c r="S651" s="1" t="str">
        <f>Spaces!S651</f>
        <v/>
      </c>
      <c r="T651" s="1" t="str">
        <f>Spaces!T651</f>
        <v/>
      </c>
      <c r="U651" s="1" t="str">
        <f>Spaces!U651</f>
        <v/>
      </c>
      <c r="V651" s="1" t="str">
        <f t="shared" si="1"/>
        <v/>
      </c>
      <c r="W651" s="5" t="str">
        <f t="shared" si="2"/>
        <v/>
      </c>
      <c r="X651" s="5" t="str">
        <f t="shared" si="3"/>
        <v/>
      </c>
      <c r="Y651" s="5" t="str">
        <f t="shared" si="4"/>
        <v/>
      </c>
      <c r="Z651" s="5" t="str">
        <f t="shared" si="5"/>
        <v/>
      </c>
    </row>
    <row r="652">
      <c r="A652" s="1" t="str">
        <f>Spaces!A652</f>
        <v/>
      </c>
      <c r="B652" s="1" t="str">
        <f>Spaces!B652</f>
        <v/>
      </c>
      <c r="C652" s="1" t="str">
        <f>Spaces!C652</f>
        <v/>
      </c>
      <c r="D652" s="1" t="str">
        <f>Spaces!D652</f>
        <v/>
      </c>
      <c r="E652" s="1" t="str">
        <f>Spaces!E652</f>
        <v/>
      </c>
      <c r="F652" s="1" t="str">
        <f>Spaces!F652</f>
        <v/>
      </c>
      <c r="G652" s="1" t="str">
        <f>Spaces!G652</f>
        <v/>
      </c>
      <c r="H652" s="1" t="str">
        <f>Spaces!H652</f>
        <v/>
      </c>
      <c r="I652" s="1" t="str">
        <f>Spaces!I652</f>
        <v/>
      </c>
      <c r="J652" s="1" t="str">
        <f>Spaces!J652</f>
        <v/>
      </c>
      <c r="K652" s="1" t="str">
        <f>Spaces!K652</f>
        <v/>
      </c>
      <c r="L652" s="1" t="str">
        <f>Spaces!L652</f>
        <v/>
      </c>
      <c r="M652" s="1" t="str">
        <f>Spaces!M652</f>
        <v/>
      </c>
      <c r="N652" s="1" t="str">
        <f>Spaces!N652</f>
        <v/>
      </c>
      <c r="O652" s="1" t="str">
        <f>Spaces!O652</f>
        <v/>
      </c>
      <c r="P652" s="1" t="str">
        <f>Spaces!P652</f>
        <v/>
      </c>
      <c r="Q652" s="1" t="str">
        <f>Spaces!Q652</f>
        <v/>
      </c>
      <c r="R652" s="1" t="str">
        <f>Spaces!R652</f>
        <v/>
      </c>
      <c r="S652" s="1" t="str">
        <f>Spaces!S652</f>
        <v/>
      </c>
      <c r="T652" s="1" t="str">
        <f>Spaces!T652</f>
        <v/>
      </c>
      <c r="U652" s="1" t="str">
        <f>Spaces!U652</f>
        <v/>
      </c>
      <c r="V652" s="1" t="str">
        <f t="shared" si="1"/>
        <v/>
      </c>
      <c r="W652" s="5" t="str">
        <f t="shared" si="2"/>
        <v/>
      </c>
      <c r="X652" s="5" t="str">
        <f t="shared" si="3"/>
        <v/>
      </c>
      <c r="Y652" s="5" t="str">
        <f t="shared" si="4"/>
        <v/>
      </c>
      <c r="Z652" s="5" t="str">
        <f t="shared" si="5"/>
        <v/>
      </c>
    </row>
    <row r="653">
      <c r="A653" s="1" t="str">
        <f>Spaces!A653</f>
        <v/>
      </c>
      <c r="B653" s="1" t="str">
        <f>Spaces!B653</f>
        <v/>
      </c>
      <c r="C653" s="1" t="str">
        <f>Spaces!C653</f>
        <v/>
      </c>
      <c r="D653" s="1" t="str">
        <f>Spaces!D653</f>
        <v/>
      </c>
      <c r="E653" s="1" t="str">
        <f>Spaces!E653</f>
        <v/>
      </c>
      <c r="F653" s="1" t="str">
        <f>Spaces!F653</f>
        <v/>
      </c>
      <c r="G653" s="1" t="str">
        <f>Spaces!G653</f>
        <v/>
      </c>
      <c r="H653" s="1" t="str">
        <f>Spaces!H653</f>
        <v/>
      </c>
      <c r="I653" s="1" t="str">
        <f>Spaces!I653</f>
        <v/>
      </c>
      <c r="J653" s="1" t="str">
        <f>Spaces!J653</f>
        <v/>
      </c>
      <c r="K653" s="1" t="str">
        <f>Spaces!K653</f>
        <v/>
      </c>
      <c r="L653" s="1" t="str">
        <f>Spaces!L653</f>
        <v/>
      </c>
      <c r="M653" s="1" t="str">
        <f>Spaces!M653</f>
        <v/>
      </c>
      <c r="N653" s="1" t="str">
        <f>Spaces!N653</f>
        <v/>
      </c>
      <c r="O653" s="1" t="str">
        <f>Spaces!O653</f>
        <v/>
      </c>
      <c r="P653" s="1" t="str">
        <f>Spaces!P653</f>
        <v/>
      </c>
      <c r="Q653" s="1" t="str">
        <f>Spaces!Q653</f>
        <v/>
      </c>
      <c r="R653" s="1" t="str">
        <f>Spaces!R653</f>
        <v/>
      </c>
      <c r="S653" s="1" t="str">
        <f>Spaces!S653</f>
        <v/>
      </c>
      <c r="T653" s="1" t="str">
        <f>Spaces!T653</f>
        <v/>
      </c>
      <c r="U653" s="1" t="str">
        <f>Spaces!U653</f>
        <v/>
      </c>
      <c r="V653" s="1" t="str">
        <f t="shared" si="1"/>
        <v/>
      </c>
      <c r="W653" s="5" t="str">
        <f t="shared" si="2"/>
        <v/>
      </c>
      <c r="X653" s="5" t="str">
        <f t="shared" si="3"/>
        <v/>
      </c>
      <c r="Y653" s="5" t="str">
        <f t="shared" si="4"/>
        <v/>
      </c>
      <c r="Z653" s="5" t="str">
        <f t="shared" si="5"/>
        <v/>
      </c>
    </row>
    <row r="654">
      <c r="A654" s="1" t="str">
        <f>Spaces!A654</f>
        <v/>
      </c>
      <c r="B654" s="1" t="str">
        <f>Spaces!B654</f>
        <v/>
      </c>
      <c r="C654" s="1" t="str">
        <f>Spaces!C654</f>
        <v/>
      </c>
      <c r="D654" s="1" t="str">
        <f>Spaces!D654</f>
        <v/>
      </c>
      <c r="E654" s="1" t="str">
        <f>Spaces!E654</f>
        <v/>
      </c>
      <c r="F654" s="1" t="str">
        <f>Spaces!F654</f>
        <v/>
      </c>
      <c r="G654" s="1" t="str">
        <f>Spaces!G654</f>
        <v/>
      </c>
      <c r="H654" s="1" t="str">
        <f>Spaces!H654</f>
        <v/>
      </c>
      <c r="I654" s="1" t="str">
        <f>Spaces!I654</f>
        <v/>
      </c>
      <c r="J654" s="1" t="str">
        <f>Spaces!J654</f>
        <v/>
      </c>
      <c r="K654" s="1" t="str">
        <f>Spaces!K654</f>
        <v/>
      </c>
      <c r="L654" s="1" t="str">
        <f>Spaces!L654</f>
        <v/>
      </c>
      <c r="M654" s="1" t="str">
        <f>Spaces!M654</f>
        <v/>
      </c>
      <c r="N654" s="1" t="str">
        <f>Spaces!N654</f>
        <v/>
      </c>
      <c r="O654" s="1" t="str">
        <f>Spaces!O654</f>
        <v/>
      </c>
      <c r="P654" s="1" t="str">
        <f>Spaces!P654</f>
        <v/>
      </c>
      <c r="Q654" s="1" t="str">
        <f>Spaces!Q654</f>
        <v/>
      </c>
      <c r="R654" s="1" t="str">
        <f>Spaces!R654</f>
        <v/>
      </c>
      <c r="S654" s="1" t="str">
        <f>Spaces!S654</f>
        <v/>
      </c>
      <c r="T654" s="1" t="str">
        <f>Spaces!T654</f>
        <v/>
      </c>
      <c r="U654" s="1" t="str">
        <f>Spaces!U654</f>
        <v/>
      </c>
      <c r="V654" s="1" t="str">
        <f t="shared" si="1"/>
        <v/>
      </c>
      <c r="W654" s="5" t="str">
        <f t="shared" si="2"/>
        <v/>
      </c>
      <c r="X654" s="5" t="str">
        <f t="shared" si="3"/>
        <v/>
      </c>
      <c r="Y654" s="5" t="str">
        <f t="shared" si="4"/>
        <v/>
      </c>
      <c r="Z654" s="5" t="str">
        <f t="shared" si="5"/>
        <v/>
      </c>
    </row>
    <row r="655">
      <c r="A655" s="1" t="str">
        <f>Spaces!A655</f>
        <v/>
      </c>
      <c r="B655" s="1" t="str">
        <f>Spaces!B655</f>
        <v/>
      </c>
      <c r="C655" s="1" t="str">
        <f>Spaces!C655</f>
        <v/>
      </c>
      <c r="D655" s="1" t="str">
        <f>Spaces!D655</f>
        <v/>
      </c>
      <c r="E655" s="1" t="str">
        <f>Spaces!E655</f>
        <v/>
      </c>
      <c r="F655" s="1" t="str">
        <f>Spaces!F655</f>
        <v/>
      </c>
      <c r="G655" s="1" t="str">
        <f>Spaces!G655</f>
        <v/>
      </c>
      <c r="H655" s="1" t="str">
        <f>Spaces!H655</f>
        <v/>
      </c>
      <c r="I655" s="1" t="str">
        <f>Spaces!I655</f>
        <v/>
      </c>
      <c r="J655" s="1" t="str">
        <f>Spaces!J655</f>
        <v/>
      </c>
      <c r="K655" s="1" t="str">
        <f>Spaces!K655</f>
        <v/>
      </c>
      <c r="L655" s="1" t="str">
        <f>Spaces!L655</f>
        <v/>
      </c>
      <c r="M655" s="1" t="str">
        <f>Spaces!M655</f>
        <v/>
      </c>
      <c r="N655" s="1" t="str">
        <f>Spaces!N655</f>
        <v/>
      </c>
      <c r="O655" s="1" t="str">
        <f>Spaces!O655</f>
        <v/>
      </c>
      <c r="P655" s="1" t="str">
        <f>Spaces!P655</f>
        <v/>
      </c>
      <c r="Q655" s="1" t="str">
        <f>Spaces!Q655</f>
        <v/>
      </c>
      <c r="R655" s="1" t="str">
        <f>Spaces!R655</f>
        <v/>
      </c>
      <c r="S655" s="1" t="str">
        <f>Spaces!S655</f>
        <v/>
      </c>
      <c r="T655" s="1" t="str">
        <f>Spaces!T655</f>
        <v/>
      </c>
      <c r="U655" s="1" t="str">
        <f>Spaces!U655</f>
        <v/>
      </c>
      <c r="V655" s="1" t="str">
        <f t="shared" si="1"/>
        <v/>
      </c>
      <c r="W655" s="5" t="str">
        <f t="shared" si="2"/>
        <v/>
      </c>
      <c r="X655" s="5" t="str">
        <f t="shared" si="3"/>
        <v/>
      </c>
      <c r="Y655" s="5" t="str">
        <f t="shared" si="4"/>
        <v/>
      </c>
      <c r="Z655" s="5" t="str">
        <f t="shared" si="5"/>
        <v/>
      </c>
    </row>
    <row r="656">
      <c r="A656" s="1" t="str">
        <f>Spaces!A656</f>
        <v/>
      </c>
      <c r="B656" s="1" t="str">
        <f>Spaces!B656</f>
        <v/>
      </c>
      <c r="C656" s="1" t="str">
        <f>Spaces!C656</f>
        <v/>
      </c>
      <c r="D656" s="1" t="str">
        <f>Spaces!D656</f>
        <v/>
      </c>
      <c r="E656" s="1" t="str">
        <f>Spaces!E656</f>
        <v/>
      </c>
      <c r="F656" s="1" t="str">
        <f>Spaces!F656</f>
        <v/>
      </c>
      <c r="G656" s="1" t="str">
        <f>Spaces!G656</f>
        <v/>
      </c>
      <c r="H656" s="1" t="str">
        <f>Spaces!H656</f>
        <v/>
      </c>
      <c r="I656" s="1" t="str">
        <f>Spaces!I656</f>
        <v/>
      </c>
      <c r="J656" s="1" t="str">
        <f>Spaces!J656</f>
        <v/>
      </c>
      <c r="K656" s="1" t="str">
        <f>Spaces!K656</f>
        <v/>
      </c>
      <c r="L656" s="1" t="str">
        <f>Spaces!L656</f>
        <v/>
      </c>
      <c r="M656" s="1" t="str">
        <f>Spaces!M656</f>
        <v/>
      </c>
      <c r="N656" s="1" t="str">
        <f>Spaces!N656</f>
        <v/>
      </c>
      <c r="O656" s="1" t="str">
        <f>Spaces!O656</f>
        <v/>
      </c>
      <c r="P656" s="1" t="str">
        <f>Spaces!P656</f>
        <v/>
      </c>
      <c r="Q656" s="1" t="str">
        <f>Spaces!Q656</f>
        <v/>
      </c>
      <c r="R656" s="1" t="str">
        <f>Spaces!R656</f>
        <v/>
      </c>
      <c r="S656" s="1" t="str">
        <f>Spaces!S656</f>
        <v/>
      </c>
      <c r="T656" s="1" t="str">
        <f>Spaces!T656</f>
        <v/>
      </c>
      <c r="U656" s="1" t="str">
        <f>Spaces!U656</f>
        <v/>
      </c>
      <c r="V656" s="1" t="str">
        <f t="shared" si="1"/>
        <v/>
      </c>
      <c r="W656" s="5" t="str">
        <f t="shared" si="2"/>
        <v/>
      </c>
      <c r="X656" s="5" t="str">
        <f t="shared" si="3"/>
        <v/>
      </c>
      <c r="Y656" s="5" t="str">
        <f t="shared" si="4"/>
        <v/>
      </c>
      <c r="Z656" s="5" t="str">
        <f t="shared" si="5"/>
        <v/>
      </c>
    </row>
    <row r="657">
      <c r="A657" s="1" t="str">
        <f>Spaces!A657</f>
        <v/>
      </c>
      <c r="B657" s="1" t="str">
        <f>Spaces!B657</f>
        <v/>
      </c>
      <c r="C657" s="1" t="str">
        <f>Spaces!C657</f>
        <v/>
      </c>
      <c r="D657" s="1" t="str">
        <f>Spaces!D657</f>
        <v/>
      </c>
      <c r="E657" s="1" t="str">
        <f>Spaces!E657</f>
        <v/>
      </c>
      <c r="F657" s="1" t="str">
        <f>Spaces!F657</f>
        <v/>
      </c>
      <c r="G657" s="1" t="str">
        <f>Spaces!G657</f>
        <v/>
      </c>
      <c r="H657" s="1" t="str">
        <f>Spaces!H657</f>
        <v/>
      </c>
      <c r="I657" s="1" t="str">
        <f>Spaces!I657</f>
        <v/>
      </c>
      <c r="J657" s="1" t="str">
        <f>Spaces!J657</f>
        <v/>
      </c>
      <c r="K657" s="1" t="str">
        <f>Spaces!K657</f>
        <v/>
      </c>
      <c r="L657" s="1" t="str">
        <f>Spaces!L657</f>
        <v/>
      </c>
      <c r="M657" s="1" t="str">
        <f>Spaces!M657</f>
        <v/>
      </c>
      <c r="N657" s="1" t="str">
        <f>Spaces!N657</f>
        <v/>
      </c>
      <c r="O657" s="1" t="str">
        <f>Spaces!O657</f>
        <v/>
      </c>
      <c r="P657" s="1" t="str">
        <f>Spaces!P657</f>
        <v/>
      </c>
      <c r="Q657" s="1" t="str">
        <f>Spaces!Q657</f>
        <v/>
      </c>
      <c r="R657" s="1" t="str">
        <f>Spaces!R657</f>
        <v/>
      </c>
      <c r="S657" s="1" t="str">
        <f>Spaces!S657</f>
        <v/>
      </c>
      <c r="T657" s="1" t="str">
        <f>Spaces!T657</f>
        <v/>
      </c>
      <c r="U657" s="1" t="str">
        <f>Spaces!U657</f>
        <v/>
      </c>
      <c r="V657" s="1" t="str">
        <f t="shared" si="1"/>
        <v/>
      </c>
      <c r="W657" s="5" t="str">
        <f t="shared" si="2"/>
        <v/>
      </c>
      <c r="X657" s="5" t="str">
        <f t="shared" si="3"/>
        <v/>
      </c>
      <c r="Y657" s="5" t="str">
        <f t="shared" si="4"/>
        <v/>
      </c>
      <c r="Z657" s="5" t="str">
        <f t="shared" si="5"/>
        <v/>
      </c>
    </row>
    <row r="658">
      <c r="A658" s="1" t="str">
        <f>Spaces!A658</f>
        <v/>
      </c>
      <c r="B658" s="1" t="str">
        <f>Spaces!B658</f>
        <v/>
      </c>
      <c r="C658" s="1" t="str">
        <f>Spaces!C658</f>
        <v/>
      </c>
      <c r="D658" s="1" t="str">
        <f>Spaces!D658</f>
        <v/>
      </c>
      <c r="E658" s="1" t="str">
        <f>Spaces!E658</f>
        <v/>
      </c>
      <c r="F658" s="1" t="str">
        <f>Spaces!F658</f>
        <v/>
      </c>
      <c r="G658" s="1" t="str">
        <f>Spaces!G658</f>
        <v/>
      </c>
      <c r="H658" s="1" t="str">
        <f>Spaces!H658</f>
        <v/>
      </c>
      <c r="I658" s="1" t="str">
        <f>Spaces!I658</f>
        <v/>
      </c>
      <c r="J658" s="1" t="str">
        <f>Spaces!J658</f>
        <v/>
      </c>
      <c r="K658" s="1" t="str">
        <f>Spaces!K658</f>
        <v/>
      </c>
      <c r="L658" s="1" t="str">
        <f>Spaces!L658</f>
        <v/>
      </c>
      <c r="M658" s="1" t="str">
        <f>Spaces!M658</f>
        <v/>
      </c>
      <c r="N658" s="1" t="str">
        <f>Spaces!N658</f>
        <v/>
      </c>
      <c r="O658" s="1" t="str">
        <f>Spaces!O658</f>
        <v/>
      </c>
      <c r="P658" s="1" t="str">
        <f>Spaces!P658</f>
        <v/>
      </c>
      <c r="Q658" s="1" t="str">
        <f>Spaces!Q658</f>
        <v/>
      </c>
      <c r="R658" s="1" t="str">
        <f>Spaces!R658</f>
        <v/>
      </c>
      <c r="S658" s="1" t="str">
        <f>Spaces!S658</f>
        <v/>
      </c>
      <c r="T658" s="1" t="str">
        <f>Spaces!T658</f>
        <v/>
      </c>
      <c r="U658" s="1" t="str">
        <f>Spaces!U658</f>
        <v/>
      </c>
      <c r="V658" s="1" t="str">
        <f t="shared" si="1"/>
        <v/>
      </c>
      <c r="W658" s="5" t="str">
        <f t="shared" si="2"/>
        <v/>
      </c>
      <c r="X658" s="5" t="str">
        <f t="shared" si="3"/>
        <v/>
      </c>
      <c r="Y658" s="5" t="str">
        <f t="shared" si="4"/>
        <v/>
      </c>
      <c r="Z658" s="5" t="str">
        <f t="shared" si="5"/>
        <v/>
      </c>
    </row>
    <row r="659">
      <c r="A659" s="1" t="str">
        <f>Spaces!A659</f>
        <v/>
      </c>
      <c r="B659" s="1" t="str">
        <f>Spaces!B659</f>
        <v/>
      </c>
      <c r="C659" s="1" t="str">
        <f>Spaces!C659</f>
        <v/>
      </c>
      <c r="D659" s="1" t="str">
        <f>Spaces!D659</f>
        <v/>
      </c>
      <c r="E659" s="1" t="str">
        <f>Spaces!E659</f>
        <v/>
      </c>
      <c r="F659" s="1" t="str">
        <f>Spaces!F659</f>
        <v/>
      </c>
      <c r="G659" s="1" t="str">
        <f>Spaces!G659</f>
        <v/>
      </c>
      <c r="H659" s="1" t="str">
        <f>Spaces!H659</f>
        <v/>
      </c>
      <c r="I659" s="1" t="str">
        <f>Spaces!I659</f>
        <v/>
      </c>
      <c r="J659" s="1" t="str">
        <f>Spaces!J659</f>
        <v/>
      </c>
      <c r="K659" s="1" t="str">
        <f>Spaces!K659</f>
        <v/>
      </c>
      <c r="L659" s="1" t="str">
        <f>Spaces!L659</f>
        <v/>
      </c>
      <c r="M659" s="1" t="str">
        <f>Spaces!M659</f>
        <v/>
      </c>
      <c r="N659" s="1" t="str">
        <f>Spaces!N659</f>
        <v/>
      </c>
      <c r="O659" s="1" t="str">
        <f>Spaces!O659</f>
        <v/>
      </c>
      <c r="P659" s="1" t="str">
        <f>Spaces!P659</f>
        <v/>
      </c>
      <c r="Q659" s="1" t="str">
        <f>Spaces!Q659</f>
        <v/>
      </c>
      <c r="R659" s="1" t="str">
        <f>Spaces!R659</f>
        <v/>
      </c>
      <c r="S659" s="1" t="str">
        <f>Spaces!S659</f>
        <v/>
      </c>
      <c r="T659" s="1" t="str">
        <f>Spaces!T659</f>
        <v/>
      </c>
      <c r="U659" s="1" t="str">
        <f>Spaces!U659</f>
        <v/>
      </c>
      <c r="V659" s="1" t="str">
        <f t="shared" si="1"/>
        <v/>
      </c>
      <c r="W659" s="5" t="str">
        <f t="shared" si="2"/>
        <v/>
      </c>
      <c r="X659" s="5" t="str">
        <f t="shared" si="3"/>
        <v/>
      </c>
      <c r="Y659" s="5" t="str">
        <f t="shared" si="4"/>
        <v/>
      </c>
      <c r="Z659" s="5" t="str">
        <f t="shared" si="5"/>
        <v/>
      </c>
    </row>
    <row r="660">
      <c r="A660" s="1" t="str">
        <f>Spaces!A660</f>
        <v/>
      </c>
      <c r="B660" s="1" t="str">
        <f>Spaces!B660</f>
        <v/>
      </c>
      <c r="C660" s="1" t="str">
        <f>Spaces!C660</f>
        <v/>
      </c>
      <c r="D660" s="1" t="str">
        <f>Spaces!D660</f>
        <v/>
      </c>
      <c r="E660" s="1" t="str">
        <f>Spaces!E660</f>
        <v/>
      </c>
      <c r="F660" s="1" t="str">
        <f>Spaces!F660</f>
        <v/>
      </c>
      <c r="G660" s="1" t="str">
        <f>Spaces!G660</f>
        <v/>
      </c>
      <c r="H660" s="1" t="str">
        <f>Spaces!H660</f>
        <v/>
      </c>
      <c r="I660" s="1" t="str">
        <f>Spaces!I660</f>
        <v/>
      </c>
      <c r="J660" s="1" t="str">
        <f>Spaces!J660</f>
        <v/>
      </c>
      <c r="K660" s="1" t="str">
        <f>Spaces!K660</f>
        <v/>
      </c>
      <c r="L660" s="1" t="str">
        <f>Spaces!L660</f>
        <v/>
      </c>
      <c r="M660" s="1" t="str">
        <f>Spaces!M660</f>
        <v/>
      </c>
      <c r="N660" s="1" t="str">
        <f>Spaces!N660</f>
        <v/>
      </c>
      <c r="O660" s="1" t="str">
        <f>Spaces!O660</f>
        <v/>
      </c>
      <c r="P660" s="1" t="str">
        <f>Spaces!P660</f>
        <v/>
      </c>
      <c r="Q660" s="1" t="str">
        <f>Spaces!Q660</f>
        <v/>
      </c>
      <c r="R660" s="1" t="str">
        <f>Spaces!R660</f>
        <v/>
      </c>
      <c r="S660" s="1" t="str">
        <f>Spaces!S660</f>
        <v/>
      </c>
      <c r="T660" s="1" t="str">
        <f>Spaces!T660</f>
        <v/>
      </c>
      <c r="U660" s="1" t="str">
        <f>Spaces!U660</f>
        <v/>
      </c>
      <c r="V660" s="1" t="str">
        <f t="shared" si="1"/>
        <v/>
      </c>
      <c r="W660" s="5" t="str">
        <f t="shared" si="2"/>
        <v/>
      </c>
      <c r="X660" s="5" t="str">
        <f t="shared" si="3"/>
        <v/>
      </c>
      <c r="Y660" s="5" t="str">
        <f t="shared" si="4"/>
        <v/>
      </c>
      <c r="Z660" s="5" t="str">
        <f t="shared" si="5"/>
        <v/>
      </c>
    </row>
    <row r="661">
      <c r="A661" s="1" t="str">
        <f>Spaces!A661</f>
        <v/>
      </c>
      <c r="B661" s="1" t="str">
        <f>Spaces!B661</f>
        <v/>
      </c>
      <c r="C661" s="1" t="str">
        <f>Spaces!C661</f>
        <v/>
      </c>
      <c r="D661" s="1" t="str">
        <f>Spaces!D661</f>
        <v/>
      </c>
      <c r="E661" s="1" t="str">
        <f>Spaces!E661</f>
        <v/>
      </c>
      <c r="F661" s="1" t="str">
        <f>Spaces!F661</f>
        <v/>
      </c>
      <c r="G661" s="1" t="str">
        <f>Spaces!G661</f>
        <v/>
      </c>
      <c r="H661" s="1" t="str">
        <f>Spaces!H661</f>
        <v/>
      </c>
      <c r="I661" s="1" t="str">
        <f>Spaces!I661</f>
        <v/>
      </c>
      <c r="J661" s="1" t="str">
        <f>Spaces!J661</f>
        <v/>
      </c>
      <c r="K661" s="1" t="str">
        <f>Spaces!K661</f>
        <v/>
      </c>
      <c r="L661" s="1" t="str">
        <f>Spaces!L661</f>
        <v/>
      </c>
      <c r="M661" s="1" t="str">
        <f>Spaces!M661</f>
        <v/>
      </c>
      <c r="N661" s="1" t="str">
        <f>Spaces!N661</f>
        <v/>
      </c>
      <c r="O661" s="1" t="str">
        <f>Spaces!O661</f>
        <v/>
      </c>
      <c r="P661" s="1" t="str">
        <f>Spaces!P661</f>
        <v/>
      </c>
      <c r="Q661" s="1" t="str">
        <f>Spaces!Q661</f>
        <v/>
      </c>
      <c r="R661" s="1" t="str">
        <f>Spaces!R661</f>
        <v/>
      </c>
      <c r="S661" s="1" t="str">
        <f>Spaces!S661</f>
        <v/>
      </c>
      <c r="T661" s="1" t="str">
        <f>Spaces!T661</f>
        <v/>
      </c>
      <c r="U661" s="1" t="str">
        <f>Spaces!U661</f>
        <v/>
      </c>
      <c r="V661" s="1" t="str">
        <f t="shared" si="1"/>
        <v/>
      </c>
      <c r="W661" s="5" t="str">
        <f t="shared" si="2"/>
        <v/>
      </c>
      <c r="X661" s="5" t="str">
        <f t="shared" si="3"/>
        <v/>
      </c>
      <c r="Y661" s="5" t="str">
        <f t="shared" si="4"/>
        <v/>
      </c>
      <c r="Z661" s="5" t="str">
        <f t="shared" si="5"/>
        <v/>
      </c>
    </row>
    <row r="662">
      <c r="A662" s="1" t="str">
        <f>Spaces!A662</f>
        <v/>
      </c>
      <c r="B662" s="1" t="str">
        <f>Spaces!B662</f>
        <v/>
      </c>
      <c r="C662" s="1" t="str">
        <f>Spaces!C662</f>
        <v/>
      </c>
      <c r="D662" s="1" t="str">
        <f>Spaces!D662</f>
        <v/>
      </c>
      <c r="E662" s="1" t="str">
        <f>Spaces!E662</f>
        <v/>
      </c>
      <c r="F662" s="1" t="str">
        <f>Spaces!F662</f>
        <v/>
      </c>
      <c r="G662" s="1" t="str">
        <f>Spaces!G662</f>
        <v/>
      </c>
      <c r="H662" s="1" t="str">
        <f>Spaces!H662</f>
        <v/>
      </c>
      <c r="I662" s="1" t="str">
        <f>Spaces!I662</f>
        <v/>
      </c>
      <c r="J662" s="1" t="str">
        <f>Spaces!J662</f>
        <v/>
      </c>
      <c r="K662" s="1" t="str">
        <f>Spaces!K662</f>
        <v/>
      </c>
      <c r="L662" s="1" t="str">
        <f>Spaces!L662</f>
        <v/>
      </c>
      <c r="M662" s="1" t="str">
        <f>Spaces!M662</f>
        <v/>
      </c>
      <c r="N662" s="1" t="str">
        <f>Spaces!N662</f>
        <v/>
      </c>
      <c r="O662" s="1" t="str">
        <f>Spaces!O662</f>
        <v/>
      </c>
      <c r="P662" s="1" t="str">
        <f>Spaces!P662</f>
        <v/>
      </c>
      <c r="Q662" s="1" t="str">
        <f>Spaces!Q662</f>
        <v/>
      </c>
      <c r="R662" s="1" t="str">
        <f>Spaces!R662</f>
        <v/>
      </c>
      <c r="S662" s="1" t="str">
        <f>Spaces!S662</f>
        <v/>
      </c>
      <c r="T662" s="1" t="str">
        <f>Spaces!T662</f>
        <v/>
      </c>
      <c r="U662" s="1" t="str">
        <f>Spaces!U662</f>
        <v/>
      </c>
      <c r="V662" s="1" t="str">
        <f t="shared" si="1"/>
        <v/>
      </c>
      <c r="W662" s="5" t="str">
        <f t="shared" si="2"/>
        <v/>
      </c>
      <c r="X662" s="5" t="str">
        <f t="shared" si="3"/>
        <v/>
      </c>
      <c r="Y662" s="5" t="str">
        <f t="shared" si="4"/>
        <v/>
      </c>
      <c r="Z662" s="5" t="str">
        <f t="shared" si="5"/>
        <v/>
      </c>
    </row>
    <row r="663">
      <c r="A663" s="1" t="str">
        <f>Spaces!A663</f>
        <v/>
      </c>
      <c r="B663" s="1" t="str">
        <f>Spaces!B663</f>
        <v/>
      </c>
      <c r="C663" s="1" t="str">
        <f>Spaces!C663</f>
        <v/>
      </c>
      <c r="D663" s="1" t="str">
        <f>Spaces!D663</f>
        <v/>
      </c>
      <c r="E663" s="1" t="str">
        <f>Spaces!E663</f>
        <v/>
      </c>
      <c r="F663" s="1" t="str">
        <f>Spaces!F663</f>
        <v/>
      </c>
      <c r="G663" s="1" t="str">
        <f>Spaces!G663</f>
        <v/>
      </c>
      <c r="H663" s="1" t="str">
        <f>Spaces!H663</f>
        <v/>
      </c>
      <c r="I663" s="1" t="str">
        <f>Spaces!I663</f>
        <v/>
      </c>
      <c r="J663" s="1" t="str">
        <f>Spaces!J663</f>
        <v/>
      </c>
      <c r="K663" s="1" t="str">
        <f>Spaces!K663</f>
        <v/>
      </c>
      <c r="L663" s="1" t="str">
        <f>Spaces!L663</f>
        <v/>
      </c>
      <c r="M663" s="1" t="str">
        <f>Spaces!M663</f>
        <v/>
      </c>
      <c r="N663" s="1" t="str">
        <f>Spaces!N663</f>
        <v/>
      </c>
      <c r="O663" s="1" t="str">
        <f>Spaces!O663</f>
        <v/>
      </c>
      <c r="P663" s="1" t="str">
        <f>Spaces!P663</f>
        <v/>
      </c>
      <c r="Q663" s="1" t="str">
        <f>Spaces!Q663</f>
        <v/>
      </c>
      <c r="R663" s="1" t="str">
        <f>Spaces!R663</f>
        <v/>
      </c>
      <c r="S663" s="1" t="str">
        <f>Spaces!S663</f>
        <v/>
      </c>
      <c r="T663" s="1" t="str">
        <f>Spaces!T663</f>
        <v/>
      </c>
      <c r="U663" s="1" t="str">
        <f>Spaces!U663</f>
        <v/>
      </c>
      <c r="V663" s="1" t="str">
        <f t="shared" si="1"/>
        <v/>
      </c>
      <c r="W663" s="5" t="str">
        <f t="shared" si="2"/>
        <v/>
      </c>
      <c r="X663" s="5" t="str">
        <f t="shared" si="3"/>
        <v/>
      </c>
      <c r="Y663" s="5" t="str">
        <f t="shared" si="4"/>
        <v/>
      </c>
      <c r="Z663" s="5" t="str">
        <f t="shared" si="5"/>
        <v/>
      </c>
    </row>
    <row r="664">
      <c r="A664" s="1" t="str">
        <f>Spaces!A664</f>
        <v/>
      </c>
      <c r="B664" s="1" t="str">
        <f>Spaces!B664</f>
        <v/>
      </c>
      <c r="C664" s="1" t="str">
        <f>Spaces!C664</f>
        <v/>
      </c>
      <c r="D664" s="1" t="str">
        <f>Spaces!D664</f>
        <v/>
      </c>
      <c r="E664" s="1" t="str">
        <f>Spaces!E664</f>
        <v/>
      </c>
      <c r="F664" s="1" t="str">
        <f>Spaces!F664</f>
        <v/>
      </c>
      <c r="G664" s="1" t="str">
        <f>Spaces!G664</f>
        <v/>
      </c>
      <c r="H664" s="1" t="str">
        <f>Spaces!H664</f>
        <v/>
      </c>
      <c r="I664" s="1" t="str">
        <f>Spaces!I664</f>
        <v/>
      </c>
      <c r="J664" s="1" t="str">
        <f>Spaces!J664</f>
        <v/>
      </c>
      <c r="K664" s="1" t="str">
        <f>Spaces!K664</f>
        <v/>
      </c>
      <c r="L664" s="1" t="str">
        <f>Spaces!L664</f>
        <v/>
      </c>
      <c r="M664" s="1" t="str">
        <f>Spaces!M664</f>
        <v/>
      </c>
      <c r="N664" s="1" t="str">
        <f>Spaces!N664</f>
        <v/>
      </c>
      <c r="O664" s="1" t="str">
        <f>Spaces!O664</f>
        <v/>
      </c>
      <c r="P664" s="1" t="str">
        <f>Spaces!P664</f>
        <v/>
      </c>
      <c r="Q664" s="1" t="str">
        <f>Spaces!Q664</f>
        <v/>
      </c>
      <c r="R664" s="1" t="str">
        <f>Spaces!R664</f>
        <v/>
      </c>
      <c r="S664" s="1" t="str">
        <f>Spaces!S664</f>
        <v/>
      </c>
      <c r="T664" s="1" t="str">
        <f>Spaces!T664</f>
        <v/>
      </c>
      <c r="U664" s="1" t="str">
        <f>Spaces!U664</f>
        <v/>
      </c>
      <c r="V664" s="1" t="str">
        <f t="shared" si="1"/>
        <v/>
      </c>
      <c r="W664" s="5" t="str">
        <f t="shared" si="2"/>
        <v/>
      </c>
      <c r="X664" s="5" t="str">
        <f t="shared" si="3"/>
        <v/>
      </c>
      <c r="Y664" s="5" t="str">
        <f t="shared" si="4"/>
        <v/>
      </c>
      <c r="Z664" s="5" t="str">
        <f t="shared" si="5"/>
        <v/>
      </c>
    </row>
    <row r="665">
      <c r="A665" s="1" t="str">
        <f>Spaces!A665</f>
        <v/>
      </c>
      <c r="B665" s="1" t="str">
        <f>Spaces!B665</f>
        <v/>
      </c>
      <c r="C665" s="1" t="str">
        <f>Spaces!C665</f>
        <v/>
      </c>
      <c r="D665" s="1" t="str">
        <f>Spaces!D665</f>
        <v/>
      </c>
      <c r="E665" s="1" t="str">
        <f>Spaces!E665</f>
        <v/>
      </c>
      <c r="F665" s="1" t="str">
        <f>Spaces!F665</f>
        <v/>
      </c>
      <c r="G665" s="1" t="str">
        <f>Spaces!G665</f>
        <v/>
      </c>
      <c r="H665" s="1" t="str">
        <f>Spaces!H665</f>
        <v/>
      </c>
      <c r="I665" s="1" t="str">
        <f>Spaces!I665</f>
        <v/>
      </c>
      <c r="J665" s="1" t="str">
        <f>Spaces!J665</f>
        <v/>
      </c>
      <c r="K665" s="1" t="str">
        <f>Spaces!K665</f>
        <v/>
      </c>
      <c r="L665" s="1" t="str">
        <f>Spaces!L665</f>
        <v/>
      </c>
      <c r="M665" s="1" t="str">
        <f>Spaces!M665</f>
        <v/>
      </c>
      <c r="N665" s="1" t="str">
        <f>Spaces!N665</f>
        <v/>
      </c>
      <c r="O665" s="1" t="str">
        <f>Spaces!O665</f>
        <v/>
      </c>
      <c r="P665" s="1" t="str">
        <f>Spaces!P665</f>
        <v/>
      </c>
      <c r="Q665" s="1" t="str">
        <f>Spaces!Q665</f>
        <v/>
      </c>
      <c r="R665" s="1" t="str">
        <f>Spaces!R665</f>
        <v/>
      </c>
      <c r="S665" s="1" t="str">
        <f>Spaces!S665</f>
        <v/>
      </c>
      <c r="T665" s="1" t="str">
        <f>Spaces!T665</f>
        <v/>
      </c>
      <c r="U665" s="1" t="str">
        <f>Spaces!U665</f>
        <v/>
      </c>
      <c r="V665" s="1" t="str">
        <f t="shared" si="1"/>
        <v/>
      </c>
      <c r="W665" s="5" t="str">
        <f t="shared" si="2"/>
        <v/>
      </c>
      <c r="X665" s="5" t="str">
        <f t="shared" si="3"/>
        <v/>
      </c>
      <c r="Y665" s="5" t="str">
        <f t="shared" si="4"/>
        <v/>
      </c>
      <c r="Z665" s="5" t="str">
        <f t="shared" si="5"/>
        <v/>
      </c>
    </row>
    <row r="666">
      <c r="A666" s="1" t="str">
        <f>Spaces!A666</f>
        <v/>
      </c>
      <c r="B666" s="1" t="str">
        <f>Spaces!B666</f>
        <v/>
      </c>
      <c r="C666" s="1" t="str">
        <f>Spaces!C666</f>
        <v/>
      </c>
      <c r="D666" s="1" t="str">
        <f>Spaces!D666</f>
        <v/>
      </c>
      <c r="E666" s="1" t="str">
        <f>Spaces!E666</f>
        <v/>
      </c>
      <c r="F666" s="1" t="str">
        <f>Spaces!F666</f>
        <v/>
      </c>
      <c r="G666" s="1" t="str">
        <f>Spaces!G666</f>
        <v/>
      </c>
      <c r="H666" s="1" t="str">
        <f>Spaces!H666</f>
        <v/>
      </c>
      <c r="I666" s="1" t="str">
        <f>Spaces!I666</f>
        <v/>
      </c>
      <c r="J666" s="1" t="str">
        <f>Spaces!J666</f>
        <v/>
      </c>
      <c r="K666" s="1" t="str">
        <f>Spaces!K666</f>
        <v/>
      </c>
      <c r="L666" s="1" t="str">
        <f>Spaces!L666</f>
        <v/>
      </c>
      <c r="M666" s="1" t="str">
        <f>Spaces!M666</f>
        <v/>
      </c>
      <c r="N666" s="1" t="str">
        <f>Spaces!N666</f>
        <v/>
      </c>
      <c r="O666" s="1" t="str">
        <f>Spaces!O666</f>
        <v/>
      </c>
      <c r="P666" s="1" t="str">
        <f>Spaces!P666</f>
        <v/>
      </c>
      <c r="Q666" s="1" t="str">
        <f>Spaces!Q666</f>
        <v/>
      </c>
      <c r="R666" s="1" t="str">
        <f>Spaces!R666</f>
        <v/>
      </c>
      <c r="S666" s="1" t="str">
        <f>Spaces!S666</f>
        <v/>
      </c>
      <c r="T666" s="1" t="str">
        <f>Spaces!T666</f>
        <v/>
      </c>
      <c r="U666" s="1" t="str">
        <f>Spaces!U666</f>
        <v/>
      </c>
      <c r="V666" s="1" t="str">
        <f t="shared" si="1"/>
        <v/>
      </c>
      <c r="W666" s="5" t="str">
        <f t="shared" si="2"/>
        <v/>
      </c>
      <c r="X666" s="5" t="str">
        <f t="shared" si="3"/>
        <v/>
      </c>
      <c r="Y666" s="5" t="str">
        <f t="shared" si="4"/>
        <v/>
      </c>
      <c r="Z666" s="5" t="str">
        <f t="shared" si="5"/>
        <v/>
      </c>
    </row>
    <row r="667">
      <c r="A667" s="1" t="str">
        <f>Spaces!A667</f>
        <v/>
      </c>
      <c r="B667" s="1" t="str">
        <f>Spaces!B667</f>
        <v/>
      </c>
      <c r="C667" s="1" t="str">
        <f>Spaces!C667</f>
        <v/>
      </c>
      <c r="D667" s="1" t="str">
        <f>Spaces!D667</f>
        <v/>
      </c>
      <c r="E667" s="1" t="str">
        <f>Spaces!E667</f>
        <v/>
      </c>
      <c r="F667" s="1" t="str">
        <f>Spaces!F667</f>
        <v/>
      </c>
      <c r="G667" s="1" t="str">
        <f>Spaces!G667</f>
        <v/>
      </c>
      <c r="H667" s="1" t="str">
        <f>Spaces!H667</f>
        <v/>
      </c>
      <c r="I667" s="1" t="str">
        <f>Spaces!I667</f>
        <v/>
      </c>
      <c r="J667" s="1" t="str">
        <f>Spaces!J667</f>
        <v/>
      </c>
      <c r="K667" s="1" t="str">
        <f>Spaces!K667</f>
        <v/>
      </c>
      <c r="L667" s="1" t="str">
        <f>Spaces!L667</f>
        <v/>
      </c>
      <c r="M667" s="1" t="str">
        <f>Spaces!M667</f>
        <v/>
      </c>
      <c r="N667" s="1" t="str">
        <f>Spaces!N667</f>
        <v/>
      </c>
      <c r="O667" s="1" t="str">
        <f>Spaces!O667</f>
        <v/>
      </c>
      <c r="P667" s="1" t="str">
        <f>Spaces!P667</f>
        <v/>
      </c>
      <c r="Q667" s="1" t="str">
        <f>Spaces!Q667</f>
        <v/>
      </c>
      <c r="R667" s="1" t="str">
        <f>Spaces!R667</f>
        <v/>
      </c>
      <c r="S667" s="1" t="str">
        <f>Spaces!S667</f>
        <v/>
      </c>
      <c r="T667" s="1" t="str">
        <f>Spaces!T667</f>
        <v/>
      </c>
      <c r="U667" s="1" t="str">
        <f>Spaces!U667</f>
        <v/>
      </c>
      <c r="V667" s="1" t="str">
        <f t="shared" si="1"/>
        <v/>
      </c>
      <c r="W667" s="5" t="str">
        <f t="shared" si="2"/>
        <v/>
      </c>
      <c r="X667" s="5" t="str">
        <f t="shared" si="3"/>
        <v/>
      </c>
      <c r="Y667" s="5" t="str">
        <f t="shared" si="4"/>
        <v/>
      </c>
      <c r="Z667" s="5" t="str">
        <f t="shared" si="5"/>
        <v/>
      </c>
    </row>
    <row r="668">
      <c r="A668" s="1" t="str">
        <f>Spaces!A668</f>
        <v/>
      </c>
      <c r="B668" s="1" t="str">
        <f>Spaces!B668</f>
        <v/>
      </c>
      <c r="C668" s="1" t="str">
        <f>Spaces!C668</f>
        <v/>
      </c>
      <c r="D668" s="1" t="str">
        <f>Spaces!D668</f>
        <v/>
      </c>
      <c r="E668" s="1" t="str">
        <f>Spaces!E668</f>
        <v/>
      </c>
      <c r="F668" s="1" t="str">
        <f>Spaces!F668</f>
        <v/>
      </c>
      <c r="G668" s="1" t="str">
        <f>Spaces!G668</f>
        <v/>
      </c>
      <c r="H668" s="1" t="str">
        <f>Spaces!H668</f>
        <v/>
      </c>
      <c r="I668" s="1" t="str">
        <f>Spaces!I668</f>
        <v/>
      </c>
      <c r="J668" s="1" t="str">
        <f>Spaces!J668</f>
        <v/>
      </c>
      <c r="K668" s="1" t="str">
        <f>Spaces!K668</f>
        <v/>
      </c>
      <c r="L668" s="1" t="str">
        <f>Spaces!L668</f>
        <v/>
      </c>
      <c r="M668" s="1" t="str">
        <f>Spaces!M668</f>
        <v/>
      </c>
      <c r="N668" s="1" t="str">
        <f>Spaces!N668</f>
        <v/>
      </c>
      <c r="O668" s="1" t="str">
        <f>Spaces!O668</f>
        <v/>
      </c>
      <c r="P668" s="1" t="str">
        <f>Spaces!P668</f>
        <v/>
      </c>
      <c r="Q668" s="1" t="str">
        <f>Spaces!Q668</f>
        <v/>
      </c>
      <c r="R668" s="1" t="str">
        <f>Spaces!R668</f>
        <v/>
      </c>
      <c r="S668" s="1" t="str">
        <f>Spaces!S668</f>
        <v/>
      </c>
      <c r="T668" s="1" t="str">
        <f>Spaces!T668</f>
        <v/>
      </c>
      <c r="U668" s="1" t="str">
        <f>Spaces!U668</f>
        <v/>
      </c>
      <c r="V668" s="1" t="str">
        <f t="shared" si="1"/>
        <v/>
      </c>
      <c r="W668" s="5" t="str">
        <f t="shared" si="2"/>
        <v/>
      </c>
      <c r="X668" s="5" t="str">
        <f t="shared" si="3"/>
        <v/>
      </c>
      <c r="Y668" s="5" t="str">
        <f t="shared" si="4"/>
        <v/>
      </c>
      <c r="Z668" s="5" t="str">
        <f t="shared" si="5"/>
        <v/>
      </c>
    </row>
    <row r="669">
      <c r="A669" s="1" t="str">
        <f>Spaces!A669</f>
        <v/>
      </c>
      <c r="B669" s="1" t="str">
        <f>Spaces!B669</f>
        <v/>
      </c>
      <c r="C669" s="1" t="str">
        <f>Spaces!C669</f>
        <v/>
      </c>
      <c r="D669" s="1" t="str">
        <f>Spaces!D669</f>
        <v/>
      </c>
      <c r="E669" s="1" t="str">
        <f>Spaces!E669</f>
        <v/>
      </c>
      <c r="F669" s="1" t="str">
        <f>Spaces!F669</f>
        <v/>
      </c>
      <c r="G669" s="1" t="str">
        <f>Spaces!G669</f>
        <v/>
      </c>
      <c r="H669" s="1" t="str">
        <f>Spaces!H669</f>
        <v/>
      </c>
      <c r="I669" s="1" t="str">
        <f>Spaces!I669</f>
        <v/>
      </c>
      <c r="J669" s="1" t="str">
        <f>Spaces!J669</f>
        <v/>
      </c>
      <c r="K669" s="1" t="str">
        <f>Spaces!K669</f>
        <v/>
      </c>
      <c r="L669" s="1" t="str">
        <f>Spaces!L669</f>
        <v/>
      </c>
      <c r="M669" s="1" t="str">
        <f>Spaces!M669</f>
        <v/>
      </c>
      <c r="N669" s="1" t="str">
        <f>Spaces!N669</f>
        <v/>
      </c>
      <c r="O669" s="1" t="str">
        <f>Spaces!O669</f>
        <v/>
      </c>
      <c r="P669" s="1" t="str">
        <f>Spaces!P669</f>
        <v/>
      </c>
      <c r="Q669" s="1" t="str">
        <f>Spaces!Q669</f>
        <v/>
      </c>
      <c r="R669" s="1" t="str">
        <f>Spaces!R669</f>
        <v/>
      </c>
      <c r="S669" s="1" t="str">
        <f>Spaces!S669</f>
        <v/>
      </c>
      <c r="T669" s="1" t="str">
        <f>Spaces!T669</f>
        <v/>
      </c>
      <c r="U669" s="1" t="str">
        <f>Spaces!U669</f>
        <v/>
      </c>
      <c r="V669" s="1" t="str">
        <f t="shared" si="1"/>
        <v/>
      </c>
      <c r="W669" s="5" t="str">
        <f t="shared" si="2"/>
        <v/>
      </c>
      <c r="X669" s="5" t="str">
        <f t="shared" si="3"/>
        <v/>
      </c>
      <c r="Y669" s="5" t="str">
        <f t="shared" si="4"/>
        <v/>
      </c>
      <c r="Z669" s="5" t="str">
        <f t="shared" si="5"/>
        <v/>
      </c>
    </row>
    <row r="670">
      <c r="A670" s="1" t="str">
        <f>Spaces!A670</f>
        <v/>
      </c>
      <c r="B670" s="1" t="str">
        <f>Spaces!B670</f>
        <v/>
      </c>
      <c r="C670" s="1" t="str">
        <f>Spaces!C670</f>
        <v/>
      </c>
      <c r="D670" s="1" t="str">
        <f>Spaces!D670</f>
        <v/>
      </c>
      <c r="E670" s="1" t="str">
        <f>Spaces!E670</f>
        <v/>
      </c>
      <c r="F670" s="1" t="str">
        <f>Spaces!F670</f>
        <v/>
      </c>
      <c r="G670" s="1" t="str">
        <f>Spaces!G670</f>
        <v/>
      </c>
      <c r="H670" s="1" t="str">
        <f>Spaces!H670</f>
        <v/>
      </c>
      <c r="I670" s="1" t="str">
        <f>Spaces!I670</f>
        <v/>
      </c>
      <c r="J670" s="1" t="str">
        <f>Spaces!J670</f>
        <v/>
      </c>
      <c r="K670" s="1" t="str">
        <f>Spaces!K670</f>
        <v/>
      </c>
      <c r="L670" s="1" t="str">
        <f>Spaces!L670</f>
        <v/>
      </c>
      <c r="M670" s="1" t="str">
        <f>Spaces!M670</f>
        <v/>
      </c>
      <c r="N670" s="1" t="str">
        <f>Spaces!N670</f>
        <v/>
      </c>
      <c r="O670" s="1" t="str">
        <f>Spaces!O670</f>
        <v/>
      </c>
      <c r="P670" s="1" t="str">
        <f>Spaces!P670</f>
        <v/>
      </c>
      <c r="Q670" s="1" t="str">
        <f>Spaces!Q670</f>
        <v/>
      </c>
      <c r="R670" s="1" t="str">
        <f>Spaces!R670</f>
        <v/>
      </c>
      <c r="S670" s="1" t="str">
        <f>Spaces!S670</f>
        <v/>
      </c>
      <c r="T670" s="1" t="str">
        <f>Spaces!T670</f>
        <v/>
      </c>
      <c r="U670" s="1" t="str">
        <f>Spaces!U670</f>
        <v/>
      </c>
      <c r="V670" s="1" t="str">
        <f t="shared" si="1"/>
        <v/>
      </c>
      <c r="W670" s="5" t="str">
        <f t="shared" si="2"/>
        <v/>
      </c>
      <c r="X670" s="5" t="str">
        <f t="shared" si="3"/>
        <v/>
      </c>
      <c r="Y670" s="5" t="str">
        <f t="shared" si="4"/>
        <v/>
      </c>
      <c r="Z670" s="5" t="str">
        <f t="shared" si="5"/>
        <v/>
      </c>
    </row>
    <row r="671">
      <c r="A671" s="1" t="str">
        <f>Spaces!A671</f>
        <v/>
      </c>
      <c r="B671" s="1" t="str">
        <f>Spaces!B671</f>
        <v/>
      </c>
      <c r="C671" s="1" t="str">
        <f>Spaces!C671</f>
        <v/>
      </c>
      <c r="D671" s="1" t="str">
        <f>Spaces!D671</f>
        <v/>
      </c>
      <c r="E671" s="1" t="str">
        <f>Spaces!E671</f>
        <v/>
      </c>
      <c r="F671" s="1" t="str">
        <f>Spaces!F671</f>
        <v/>
      </c>
      <c r="G671" s="1" t="str">
        <f>Spaces!G671</f>
        <v/>
      </c>
      <c r="H671" s="1" t="str">
        <f>Spaces!H671</f>
        <v/>
      </c>
      <c r="I671" s="1" t="str">
        <f>Spaces!I671</f>
        <v/>
      </c>
      <c r="J671" s="1" t="str">
        <f>Spaces!J671</f>
        <v/>
      </c>
      <c r="K671" s="1" t="str">
        <f>Spaces!K671</f>
        <v/>
      </c>
      <c r="L671" s="1" t="str">
        <f>Spaces!L671</f>
        <v/>
      </c>
      <c r="M671" s="1" t="str">
        <f>Spaces!M671</f>
        <v/>
      </c>
      <c r="N671" s="1" t="str">
        <f>Spaces!N671</f>
        <v/>
      </c>
      <c r="O671" s="1" t="str">
        <f>Spaces!O671</f>
        <v/>
      </c>
      <c r="P671" s="1" t="str">
        <f>Spaces!P671</f>
        <v/>
      </c>
      <c r="Q671" s="1" t="str">
        <f>Spaces!Q671</f>
        <v/>
      </c>
      <c r="R671" s="1" t="str">
        <f>Spaces!R671</f>
        <v/>
      </c>
      <c r="S671" s="1" t="str">
        <f>Spaces!S671</f>
        <v/>
      </c>
      <c r="T671" s="1" t="str">
        <f>Spaces!T671</f>
        <v/>
      </c>
      <c r="U671" s="1" t="str">
        <f>Spaces!U671</f>
        <v/>
      </c>
      <c r="V671" s="1" t="str">
        <f t="shared" si="1"/>
        <v/>
      </c>
      <c r="W671" s="5" t="str">
        <f t="shared" si="2"/>
        <v/>
      </c>
      <c r="X671" s="5" t="str">
        <f t="shared" si="3"/>
        <v/>
      </c>
      <c r="Y671" s="5" t="str">
        <f t="shared" si="4"/>
        <v/>
      </c>
      <c r="Z671" s="5" t="str">
        <f t="shared" si="5"/>
        <v/>
      </c>
    </row>
    <row r="672">
      <c r="A672" s="1" t="str">
        <f>Spaces!A672</f>
        <v/>
      </c>
      <c r="B672" s="1" t="str">
        <f>Spaces!B672</f>
        <v/>
      </c>
      <c r="C672" s="1" t="str">
        <f>Spaces!C672</f>
        <v/>
      </c>
      <c r="D672" s="1" t="str">
        <f>Spaces!D672</f>
        <v/>
      </c>
      <c r="E672" s="1" t="str">
        <f>Spaces!E672</f>
        <v/>
      </c>
      <c r="F672" s="1" t="str">
        <f>Spaces!F672</f>
        <v/>
      </c>
      <c r="G672" s="1" t="str">
        <f>Spaces!G672</f>
        <v/>
      </c>
      <c r="H672" s="1" t="str">
        <f>Spaces!H672</f>
        <v/>
      </c>
      <c r="I672" s="1" t="str">
        <f>Spaces!I672</f>
        <v/>
      </c>
      <c r="J672" s="1" t="str">
        <f>Spaces!J672</f>
        <v/>
      </c>
      <c r="K672" s="1" t="str">
        <f>Spaces!K672</f>
        <v/>
      </c>
      <c r="L672" s="1" t="str">
        <f>Spaces!L672</f>
        <v/>
      </c>
      <c r="M672" s="1" t="str">
        <f>Spaces!M672</f>
        <v/>
      </c>
      <c r="N672" s="1" t="str">
        <f>Spaces!N672</f>
        <v/>
      </c>
      <c r="O672" s="1" t="str">
        <f>Spaces!O672</f>
        <v/>
      </c>
      <c r="P672" s="1" t="str">
        <f>Spaces!P672</f>
        <v/>
      </c>
      <c r="Q672" s="1" t="str">
        <f>Spaces!Q672</f>
        <v/>
      </c>
      <c r="R672" s="1" t="str">
        <f>Spaces!R672</f>
        <v/>
      </c>
      <c r="S672" s="1" t="str">
        <f>Spaces!S672</f>
        <v/>
      </c>
      <c r="T672" s="1" t="str">
        <f>Spaces!T672</f>
        <v/>
      </c>
      <c r="U672" s="1" t="str">
        <f>Spaces!U672</f>
        <v/>
      </c>
      <c r="V672" s="1" t="str">
        <f t="shared" si="1"/>
        <v/>
      </c>
      <c r="W672" s="5" t="str">
        <f t="shared" si="2"/>
        <v/>
      </c>
      <c r="X672" s="5" t="str">
        <f t="shared" si="3"/>
        <v/>
      </c>
      <c r="Y672" s="5" t="str">
        <f t="shared" si="4"/>
        <v/>
      </c>
      <c r="Z672" s="5" t="str">
        <f t="shared" si="5"/>
        <v/>
      </c>
    </row>
    <row r="673">
      <c r="A673" s="1" t="str">
        <f>Spaces!A673</f>
        <v/>
      </c>
      <c r="B673" s="1" t="str">
        <f>Spaces!B673</f>
        <v/>
      </c>
      <c r="C673" s="1" t="str">
        <f>Spaces!C673</f>
        <v/>
      </c>
      <c r="D673" s="1" t="str">
        <f>Spaces!D673</f>
        <v/>
      </c>
      <c r="E673" s="1" t="str">
        <f>Spaces!E673</f>
        <v/>
      </c>
      <c r="F673" s="1" t="str">
        <f>Spaces!F673</f>
        <v/>
      </c>
      <c r="G673" s="1" t="str">
        <f>Spaces!G673</f>
        <v/>
      </c>
      <c r="H673" s="1" t="str">
        <f>Spaces!H673</f>
        <v/>
      </c>
      <c r="I673" s="1" t="str">
        <f>Spaces!I673</f>
        <v/>
      </c>
      <c r="J673" s="1" t="str">
        <f>Spaces!J673</f>
        <v/>
      </c>
      <c r="K673" s="1" t="str">
        <f>Spaces!K673</f>
        <v/>
      </c>
      <c r="L673" s="1" t="str">
        <f>Spaces!L673</f>
        <v/>
      </c>
      <c r="M673" s="1" t="str">
        <f>Spaces!M673</f>
        <v/>
      </c>
      <c r="N673" s="1" t="str">
        <f>Spaces!N673</f>
        <v/>
      </c>
      <c r="O673" s="1" t="str">
        <f>Spaces!O673</f>
        <v/>
      </c>
      <c r="P673" s="1" t="str">
        <f>Spaces!P673</f>
        <v/>
      </c>
      <c r="Q673" s="1" t="str">
        <f>Spaces!Q673</f>
        <v/>
      </c>
      <c r="R673" s="1" t="str">
        <f>Spaces!R673</f>
        <v/>
      </c>
      <c r="S673" s="1" t="str">
        <f>Spaces!S673</f>
        <v/>
      </c>
      <c r="T673" s="1" t="str">
        <f>Spaces!T673</f>
        <v/>
      </c>
      <c r="U673" s="1" t="str">
        <f>Spaces!U673</f>
        <v/>
      </c>
      <c r="V673" s="1" t="str">
        <f t="shared" si="1"/>
        <v/>
      </c>
      <c r="W673" s="5" t="str">
        <f t="shared" si="2"/>
        <v/>
      </c>
      <c r="X673" s="5" t="str">
        <f t="shared" si="3"/>
        <v/>
      </c>
      <c r="Y673" s="5" t="str">
        <f t="shared" si="4"/>
        <v/>
      </c>
      <c r="Z673" s="5" t="str">
        <f t="shared" si="5"/>
        <v/>
      </c>
    </row>
    <row r="674">
      <c r="A674" s="1" t="str">
        <f>Spaces!A674</f>
        <v/>
      </c>
      <c r="B674" s="1" t="str">
        <f>Spaces!B674</f>
        <v/>
      </c>
      <c r="C674" s="1" t="str">
        <f>Spaces!C674</f>
        <v/>
      </c>
      <c r="D674" s="1" t="str">
        <f>Spaces!D674</f>
        <v/>
      </c>
      <c r="E674" s="1" t="str">
        <f>Spaces!E674</f>
        <v/>
      </c>
      <c r="F674" s="1" t="str">
        <f>Spaces!F674</f>
        <v/>
      </c>
      <c r="G674" s="1" t="str">
        <f>Spaces!G674</f>
        <v/>
      </c>
      <c r="H674" s="1" t="str">
        <f>Spaces!H674</f>
        <v/>
      </c>
      <c r="I674" s="1" t="str">
        <f>Spaces!I674</f>
        <v/>
      </c>
      <c r="J674" s="1" t="str">
        <f>Spaces!J674</f>
        <v/>
      </c>
      <c r="K674" s="1" t="str">
        <f>Spaces!K674</f>
        <v/>
      </c>
      <c r="L674" s="1" t="str">
        <f>Spaces!L674</f>
        <v/>
      </c>
      <c r="M674" s="1" t="str">
        <f>Spaces!M674</f>
        <v/>
      </c>
      <c r="N674" s="1" t="str">
        <f>Spaces!N674</f>
        <v/>
      </c>
      <c r="O674" s="1" t="str">
        <f>Spaces!O674</f>
        <v/>
      </c>
      <c r="P674" s="1" t="str">
        <f>Spaces!P674</f>
        <v/>
      </c>
      <c r="Q674" s="1" t="str">
        <f>Spaces!Q674</f>
        <v/>
      </c>
      <c r="R674" s="1" t="str">
        <f>Spaces!R674</f>
        <v/>
      </c>
      <c r="S674" s="1" t="str">
        <f>Spaces!S674</f>
        <v/>
      </c>
      <c r="T674" s="1" t="str">
        <f>Spaces!T674</f>
        <v/>
      </c>
      <c r="U674" s="1" t="str">
        <f>Spaces!U674</f>
        <v/>
      </c>
      <c r="V674" s="1" t="str">
        <f t="shared" si="1"/>
        <v/>
      </c>
      <c r="W674" s="5" t="str">
        <f t="shared" si="2"/>
        <v/>
      </c>
      <c r="X674" s="5" t="str">
        <f t="shared" si="3"/>
        <v/>
      </c>
      <c r="Y674" s="5" t="str">
        <f t="shared" si="4"/>
        <v/>
      </c>
      <c r="Z674" s="5" t="str">
        <f t="shared" si="5"/>
        <v/>
      </c>
    </row>
    <row r="675">
      <c r="A675" s="1" t="str">
        <f>Spaces!A675</f>
        <v/>
      </c>
      <c r="B675" s="1" t="str">
        <f>Spaces!B675</f>
        <v/>
      </c>
      <c r="C675" s="1" t="str">
        <f>Spaces!C675</f>
        <v/>
      </c>
      <c r="D675" s="1" t="str">
        <f>Spaces!D675</f>
        <v/>
      </c>
      <c r="E675" s="1" t="str">
        <f>Spaces!E675</f>
        <v/>
      </c>
      <c r="F675" s="1" t="str">
        <f>Spaces!F675</f>
        <v/>
      </c>
      <c r="G675" s="1" t="str">
        <f>Spaces!G675</f>
        <v/>
      </c>
      <c r="H675" s="1" t="str">
        <f>Spaces!H675</f>
        <v/>
      </c>
      <c r="I675" s="1" t="str">
        <f>Spaces!I675</f>
        <v/>
      </c>
      <c r="J675" s="1" t="str">
        <f>Spaces!J675</f>
        <v/>
      </c>
      <c r="K675" s="1" t="str">
        <f>Spaces!K675</f>
        <v/>
      </c>
      <c r="L675" s="1" t="str">
        <f>Spaces!L675</f>
        <v/>
      </c>
      <c r="M675" s="1" t="str">
        <f>Spaces!M675</f>
        <v/>
      </c>
      <c r="N675" s="1" t="str">
        <f>Spaces!N675</f>
        <v/>
      </c>
      <c r="O675" s="1" t="str">
        <f>Spaces!O675</f>
        <v/>
      </c>
      <c r="P675" s="1" t="str">
        <f>Spaces!P675</f>
        <v/>
      </c>
      <c r="Q675" s="1" t="str">
        <f>Spaces!Q675</f>
        <v/>
      </c>
      <c r="R675" s="1" t="str">
        <f>Spaces!R675</f>
        <v/>
      </c>
      <c r="S675" s="1" t="str">
        <f>Spaces!S675</f>
        <v/>
      </c>
      <c r="T675" s="1" t="str">
        <f>Spaces!T675</f>
        <v/>
      </c>
      <c r="U675" s="1" t="str">
        <f>Spaces!U675</f>
        <v/>
      </c>
      <c r="V675" s="1" t="str">
        <f t="shared" si="1"/>
        <v/>
      </c>
      <c r="W675" s="5" t="str">
        <f t="shared" si="2"/>
        <v/>
      </c>
      <c r="X675" s="5" t="str">
        <f t="shared" si="3"/>
        <v/>
      </c>
      <c r="Y675" s="5" t="str">
        <f t="shared" si="4"/>
        <v/>
      </c>
      <c r="Z675" s="5" t="str">
        <f t="shared" si="5"/>
        <v/>
      </c>
    </row>
    <row r="676">
      <c r="A676" s="1" t="str">
        <f>Spaces!A676</f>
        <v/>
      </c>
      <c r="B676" s="1" t="str">
        <f>Spaces!B676</f>
        <v/>
      </c>
      <c r="C676" s="1" t="str">
        <f>Spaces!C676</f>
        <v/>
      </c>
      <c r="D676" s="1" t="str">
        <f>Spaces!D676</f>
        <v/>
      </c>
      <c r="E676" s="1" t="str">
        <f>Spaces!E676</f>
        <v/>
      </c>
      <c r="F676" s="1" t="str">
        <f>Spaces!F676</f>
        <v/>
      </c>
      <c r="G676" s="1" t="str">
        <f>Spaces!G676</f>
        <v/>
      </c>
      <c r="H676" s="1" t="str">
        <f>Spaces!H676</f>
        <v/>
      </c>
      <c r="I676" s="1" t="str">
        <f>Spaces!I676</f>
        <v/>
      </c>
      <c r="J676" s="1" t="str">
        <f>Spaces!J676</f>
        <v/>
      </c>
      <c r="K676" s="1" t="str">
        <f>Spaces!K676</f>
        <v/>
      </c>
      <c r="L676" s="1" t="str">
        <f>Spaces!L676</f>
        <v/>
      </c>
      <c r="M676" s="1" t="str">
        <f>Spaces!M676</f>
        <v/>
      </c>
      <c r="N676" s="1" t="str">
        <f>Spaces!N676</f>
        <v/>
      </c>
      <c r="O676" s="1" t="str">
        <f>Spaces!O676</f>
        <v/>
      </c>
      <c r="P676" s="1" t="str">
        <f>Spaces!P676</f>
        <v/>
      </c>
      <c r="Q676" s="1" t="str">
        <f>Spaces!Q676</f>
        <v/>
      </c>
      <c r="R676" s="1" t="str">
        <f>Spaces!R676</f>
        <v/>
      </c>
      <c r="S676" s="1" t="str">
        <f>Spaces!S676</f>
        <v/>
      </c>
      <c r="T676" s="1" t="str">
        <f>Spaces!T676</f>
        <v/>
      </c>
      <c r="U676" s="1" t="str">
        <f>Spaces!U676</f>
        <v/>
      </c>
      <c r="V676" s="1" t="str">
        <f t="shared" si="1"/>
        <v/>
      </c>
      <c r="W676" s="5" t="str">
        <f t="shared" si="2"/>
        <v/>
      </c>
      <c r="X676" s="5" t="str">
        <f t="shared" si="3"/>
        <v/>
      </c>
      <c r="Y676" s="5" t="str">
        <f t="shared" si="4"/>
        <v/>
      </c>
      <c r="Z676" s="5" t="str">
        <f t="shared" si="5"/>
        <v/>
      </c>
    </row>
    <row r="677">
      <c r="A677" s="1" t="str">
        <f>Spaces!A677</f>
        <v/>
      </c>
      <c r="B677" s="1" t="str">
        <f>Spaces!B677</f>
        <v/>
      </c>
      <c r="C677" s="1" t="str">
        <f>Spaces!C677</f>
        <v/>
      </c>
      <c r="D677" s="1" t="str">
        <f>Spaces!D677</f>
        <v/>
      </c>
      <c r="E677" s="1" t="str">
        <f>Spaces!E677</f>
        <v/>
      </c>
      <c r="F677" s="1" t="str">
        <f>Spaces!F677</f>
        <v/>
      </c>
      <c r="G677" s="1" t="str">
        <f>Spaces!G677</f>
        <v/>
      </c>
      <c r="H677" s="1" t="str">
        <f>Spaces!H677</f>
        <v/>
      </c>
      <c r="I677" s="1" t="str">
        <f>Spaces!I677</f>
        <v/>
      </c>
      <c r="J677" s="1" t="str">
        <f>Spaces!J677</f>
        <v/>
      </c>
      <c r="K677" s="1" t="str">
        <f>Spaces!K677</f>
        <v/>
      </c>
      <c r="L677" s="1" t="str">
        <f>Spaces!L677</f>
        <v/>
      </c>
      <c r="M677" s="1" t="str">
        <f>Spaces!M677</f>
        <v/>
      </c>
      <c r="N677" s="1" t="str">
        <f>Spaces!N677</f>
        <v/>
      </c>
      <c r="O677" s="1" t="str">
        <f>Spaces!O677</f>
        <v/>
      </c>
      <c r="P677" s="1" t="str">
        <f>Spaces!P677</f>
        <v/>
      </c>
      <c r="Q677" s="1" t="str">
        <f>Spaces!Q677</f>
        <v/>
      </c>
      <c r="R677" s="1" t="str">
        <f>Spaces!R677</f>
        <v/>
      </c>
      <c r="S677" s="1" t="str">
        <f>Spaces!S677</f>
        <v/>
      </c>
      <c r="T677" s="1" t="str">
        <f>Spaces!T677</f>
        <v/>
      </c>
      <c r="U677" s="1" t="str">
        <f>Spaces!U677</f>
        <v/>
      </c>
      <c r="V677" s="1" t="str">
        <f t="shared" si="1"/>
        <v/>
      </c>
      <c r="W677" s="5" t="str">
        <f t="shared" si="2"/>
        <v/>
      </c>
      <c r="X677" s="5" t="str">
        <f t="shared" si="3"/>
        <v/>
      </c>
      <c r="Y677" s="5" t="str">
        <f t="shared" si="4"/>
        <v/>
      </c>
      <c r="Z677" s="5" t="str">
        <f t="shared" si="5"/>
        <v/>
      </c>
    </row>
    <row r="678">
      <c r="A678" s="1" t="str">
        <f>Spaces!A678</f>
        <v/>
      </c>
      <c r="B678" s="1" t="str">
        <f>Spaces!B678</f>
        <v/>
      </c>
      <c r="C678" s="1" t="str">
        <f>Spaces!C678</f>
        <v/>
      </c>
      <c r="D678" s="1" t="str">
        <f>Spaces!D678</f>
        <v/>
      </c>
      <c r="E678" s="1" t="str">
        <f>Spaces!E678</f>
        <v/>
      </c>
      <c r="F678" s="1" t="str">
        <f>Spaces!F678</f>
        <v/>
      </c>
      <c r="G678" s="1" t="str">
        <f>Spaces!G678</f>
        <v/>
      </c>
      <c r="H678" s="1" t="str">
        <f>Spaces!H678</f>
        <v/>
      </c>
      <c r="I678" s="1" t="str">
        <f>Spaces!I678</f>
        <v/>
      </c>
      <c r="J678" s="1" t="str">
        <f>Spaces!J678</f>
        <v/>
      </c>
      <c r="K678" s="1" t="str">
        <f>Spaces!K678</f>
        <v/>
      </c>
      <c r="L678" s="1" t="str">
        <f>Spaces!L678</f>
        <v/>
      </c>
      <c r="M678" s="1" t="str">
        <f>Spaces!M678</f>
        <v/>
      </c>
      <c r="N678" s="1" t="str">
        <f>Spaces!N678</f>
        <v/>
      </c>
      <c r="O678" s="1" t="str">
        <f>Spaces!O678</f>
        <v/>
      </c>
      <c r="P678" s="1" t="str">
        <f>Spaces!P678</f>
        <v/>
      </c>
      <c r="Q678" s="1" t="str">
        <f>Spaces!Q678</f>
        <v/>
      </c>
      <c r="R678" s="1" t="str">
        <f>Spaces!R678</f>
        <v/>
      </c>
      <c r="S678" s="1" t="str">
        <f>Spaces!S678</f>
        <v/>
      </c>
      <c r="T678" s="1" t="str">
        <f>Spaces!T678</f>
        <v/>
      </c>
      <c r="U678" s="1" t="str">
        <f>Spaces!U678</f>
        <v/>
      </c>
      <c r="V678" s="1" t="str">
        <f t="shared" si="1"/>
        <v/>
      </c>
      <c r="W678" s="5" t="str">
        <f t="shared" si="2"/>
        <v/>
      </c>
      <c r="X678" s="5" t="str">
        <f t="shared" si="3"/>
        <v/>
      </c>
      <c r="Y678" s="5" t="str">
        <f t="shared" si="4"/>
        <v/>
      </c>
      <c r="Z678" s="5" t="str">
        <f t="shared" si="5"/>
        <v/>
      </c>
    </row>
    <row r="679">
      <c r="A679" s="1" t="str">
        <f>Spaces!A679</f>
        <v/>
      </c>
      <c r="B679" s="1" t="str">
        <f>Spaces!B679</f>
        <v/>
      </c>
      <c r="C679" s="1" t="str">
        <f>Spaces!C679</f>
        <v/>
      </c>
      <c r="D679" s="1" t="str">
        <f>Spaces!D679</f>
        <v/>
      </c>
      <c r="E679" s="1" t="str">
        <f>Spaces!E679</f>
        <v/>
      </c>
      <c r="F679" s="1" t="str">
        <f>Spaces!F679</f>
        <v/>
      </c>
      <c r="G679" s="1" t="str">
        <f>Spaces!G679</f>
        <v/>
      </c>
      <c r="H679" s="1" t="str">
        <f>Spaces!H679</f>
        <v/>
      </c>
      <c r="I679" s="1" t="str">
        <f>Spaces!I679</f>
        <v/>
      </c>
      <c r="J679" s="1" t="str">
        <f>Spaces!J679</f>
        <v/>
      </c>
      <c r="K679" s="1" t="str">
        <f>Spaces!K679</f>
        <v/>
      </c>
      <c r="L679" s="1" t="str">
        <f>Spaces!L679</f>
        <v/>
      </c>
      <c r="M679" s="1" t="str">
        <f>Spaces!M679</f>
        <v/>
      </c>
      <c r="N679" s="1" t="str">
        <f>Spaces!N679</f>
        <v/>
      </c>
      <c r="O679" s="1" t="str">
        <f>Spaces!O679</f>
        <v/>
      </c>
      <c r="P679" s="1" t="str">
        <f>Spaces!P679</f>
        <v/>
      </c>
      <c r="Q679" s="1" t="str">
        <f>Spaces!Q679</f>
        <v/>
      </c>
      <c r="R679" s="1" t="str">
        <f>Spaces!R679</f>
        <v/>
      </c>
      <c r="S679" s="1" t="str">
        <f>Spaces!S679</f>
        <v/>
      </c>
      <c r="T679" s="1" t="str">
        <f>Spaces!T679</f>
        <v/>
      </c>
      <c r="U679" s="1" t="str">
        <f>Spaces!U679</f>
        <v/>
      </c>
      <c r="V679" s="1" t="str">
        <f t="shared" si="1"/>
        <v/>
      </c>
      <c r="W679" s="5" t="str">
        <f t="shared" si="2"/>
        <v/>
      </c>
      <c r="X679" s="5" t="str">
        <f t="shared" si="3"/>
        <v/>
      </c>
      <c r="Y679" s="5" t="str">
        <f t="shared" si="4"/>
        <v/>
      </c>
      <c r="Z679" s="5" t="str">
        <f t="shared" si="5"/>
        <v/>
      </c>
    </row>
    <row r="680">
      <c r="A680" s="1" t="str">
        <f>Spaces!A680</f>
        <v/>
      </c>
      <c r="B680" s="1" t="str">
        <f>Spaces!B680</f>
        <v/>
      </c>
      <c r="C680" s="1" t="str">
        <f>Spaces!C680</f>
        <v/>
      </c>
      <c r="D680" s="1" t="str">
        <f>Spaces!D680</f>
        <v/>
      </c>
      <c r="E680" s="1" t="str">
        <f>Spaces!E680</f>
        <v/>
      </c>
      <c r="F680" s="1" t="str">
        <f>Spaces!F680</f>
        <v/>
      </c>
      <c r="G680" s="1" t="str">
        <f>Spaces!G680</f>
        <v/>
      </c>
      <c r="H680" s="1" t="str">
        <f>Spaces!H680</f>
        <v/>
      </c>
      <c r="I680" s="1" t="str">
        <f>Spaces!I680</f>
        <v/>
      </c>
      <c r="J680" s="1" t="str">
        <f>Spaces!J680</f>
        <v/>
      </c>
      <c r="K680" s="1" t="str">
        <f>Spaces!K680</f>
        <v/>
      </c>
      <c r="L680" s="1" t="str">
        <f>Spaces!L680</f>
        <v/>
      </c>
      <c r="M680" s="1" t="str">
        <f>Spaces!M680</f>
        <v/>
      </c>
      <c r="N680" s="1" t="str">
        <f>Spaces!N680</f>
        <v/>
      </c>
      <c r="O680" s="1" t="str">
        <f>Spaces!O680</f>
        <v/>
      </c>
      <c r="P680" s="1" t="str">
        <f>Spaces!P680</f>
        <v/>
      </c>
      <c r="Q680" s="1" t="str">
        <f>Spaces!Q680</f>
        <v/>
      </c>
      <c r="R680" s="1" t="str">
        <f>Spaces!R680</f>
        <v/>
      </c>
      <c r="S680" s="1" t="str">
        <f>Spaces!S680</f>
        <v/>
      </c>
      <c r="T680" s="1" t="str">
        <f>Spaces!T680</f>
        <v/>
      </c>
      <c r="U680" s="1" t="str">
        <f>Spaces!U680</f>
        <v/>
      </c>
      <c r="V680" s="1" t="str">
        <f t="shared" si="1"/>
        <v/>
      </c>
      <c r="W680" s="5" t="str">
        <f t="shared" si="2"/>
        <v/>
      </c>
      <c r="X680" s="5" t="str">
        <f t="shared" si="3"/>
        <v/>
      </c>
      <c r="Y680" s="5" t="str">
        <f t="shared" si="4"/>
        <v/>
      </c>
      <c r="Z680" s="5" t="str">
        <f t="shared" si="5"/>
        <v/>
      </c>
    </row>
    <row r="681">
      <c r="A681" s="1" t="str">
        <f>Spaces!A681</f>
        <v/>
      </c>
      <c r="B681" s="1" t="str">
        <f>Spaces!B681</f>
        <v/>
      </c>
      <c r="C681" s="1" t="str">
        <f>Spaces!C681</f>
        <v/>
      </c>
      <c r="D681" s="1" t="str">
        <f>Spaces!D681</f>
        <v/>
      </c>
      <c r="E681" s="1" t="str">
        <f>Spaces!E681</f>
        <v/>
      </c>
      <c r="F681" s="1" t="str">
        <f>Spaces!F681</f>
        <v/>
      </c>
      <c r="G681" s="1" t="str">
        <f>Spaces!G681</f>
        <v/>
      </c>
      <c r="H681" s="1" t="str">
        <f>Spaces!H681</f>
        <v/>
      </c>
      <c r="I681" s="1" t="str">
        <f>Spaces!I681</f>
        <v/>
      </c>
      <c r="J681" s="1" t="str">
        <f>Spaces!J681</f>
        <v/>
      </c>
      <c r="K681" s="1" t="str">
        <f>Spaces!K681</f>
        <v/>
      </c>
      <c r="L681" s="1" t="str">
        <f>Spaces!L681</f>
        <v/>
      </c>
      <c r="M681" s="1" t="str">
        <f>Spaces!M681</f>
        <v/>
      </c>
      <c r="N681" s="1" t="str">
        <f>Spaces!N681</f>
        <v/>
      </c>
      <c r="O681" s="1" t="str">
        <f>Spaces!O681</f>
        <v/>
      </c>
      <c r="P681" s="1" t="str">
        <f>Spaces!P681</f>
        <v/>
      </c>
      <c r="Q681" s="1" t="str">
        <f>Spaces!Q681</f>
        <v/>
      </c>
      <c r="R681" s="1" t="str">
        <f>Spaces!R681</f>
        <v/>
      </c>
      <c r="S681" s="1" t="str">
        <f>Spaces!S681</f>
        <v/>
      </c>
      <c r="T681" s="1" t="str">
        <f>Spaces!T681</f>
        <v/>
      </c>
      <c r="U681" s="1" t="str">
        <f>Spaces!U681</f>
        <v/>
      </c>
      <c r="V681" s="1" t="str">
        <f t="shared" si="1"/>
        <v/>
      </c>
      <c r="W681" s="5" t="str">
        <f t="shared" si="2"/>
        <v/>
      </c>
      <c r="X681" s="5" t="str">
        <f t="shared" si="3"/>
        <v/>
      </c>
      <c r="Y681" s="5" t="str">
        <f t="shared" si="4"/>
        <v/>
      </c>
      <c r="Z681" s="5" t="str">
        <f t="shared" si="5"/>
        <v/>
      </c>
    </row>
    <row r="682">
      <c r="A682" s="1" t="str">
        <f>Spaces!A682</f>
        <v/>
      </c>
      <c r="B682" s="1" t="str">
        <f>Spaces!B682</f>
        <v/>
      </c>
      <c r="C682" s="1" t="str">
        <f>Spaces!C682</f>
        <v/>
      </c>
      <c r="D682" s="1" t="str">
        <f>Spaces!D682</f>
        <v/>
      </c>
      <c r="E682" s="1" t="str">
        <f>Spaces!E682</f>
        <v/>
      </c>
      <c r="F682" s="1" t="str">
        <f>Spaces!F682</f>
        <v/>
      </c>
      <c r="G682" s="1" t="str">
        <f>Spaces!G682</f>
        <v/>
      </c>
      <c r="H682" s="1" t="str">
        <f>Spaces!H682</f>
        <v/>
      </c>
      <c r="I682" s="1" t="str">
        <f>Spaces!I682</f>
        <v/>
      </c>
      <c r="J682" s="1" t="str">
        <f>Spaces!J682</f>
        <v/>
      </c>
      <c r="K682" s="1" t="str">
        <f>Spaces!K682</f>
        <v/>
      </c>
      <c r="L682" s="1" t="str">
        <f>Spaces!L682</f>
        <v/>
      </c>
      <c r="M682" s="1" t="str">
        <f>Spaces!M682</f>
        <v/>
      </c>
      <c r="N682" s="1" t="str">
        <f>Spaces!N682</f>
        <v/>
      </c>
      <c r="O682" s="1" t="str">
        <f>Spaces!O682</f>
        <v/>
      </c>
      <c r="P682" s="1" t="str">
        <f>Spaces!P682</f>
        <v/>
      </c>
      <c r="Q682" s="1" t="str">
        <f>Spaces!Q682</f>
        <v/>
      </c>
      <c r="R682" s="1" t="str">
        <f>Spaces!R682</f>
        <v/>
      </c>
      <c r="S682" s="1" t="str">
        <f>Spaces!S682</f>
        <v/>
      </c>
      <c r="T682" s="1" t="str">
        <f>Spaces!T682</f>
        <v/>
      </c>
      <c r="U682" s="1" t="str">
        <f>Spaces!U682</f>
        <v/>
      </c>
      <c r="V682" s="1" t="str">
        <f t="shared" si="1"/>
        <v/>
      </c>
      <c r="W682" s="5" t="str">
        <f t="shared" si="2"/>
        <v/>
      </c>
      <c r="X682" s="5" t="str">
        <f t="shared" si="3"/>
        <v/>
      </c>
      <c r="Y682" s="5" t="str">
        <f t="shared" si="4"/>
        <v/>
      </c>
      <c r="Z682" s="5" t="str">
        <f t="shared" si="5"/>
        <v/>
      </c>
    </row>
    <row r="683">
      <c r="A683" s="1" t="str">
        <f>Spaces!A683</f>
        <v/>
      </c>
      <c r="B683" s="1" t="str">
        <f>Spaces!B683</f>
        <v/>
      </c>
      <c r="C683" s="1" t="str">
        <f>Spaces!C683</f>
        <v/>
      </c>
      <c r="D683" s="1" t="str">
        <f>Spaces!D683</f>
        <v/>
      </c>
      <c r="E683" s="1" t="str">
        <f>Spaces!E683</f>
        <v/>
      </c>
      <c r="F683" s="1" t="str">
        <f>Spaces!F683</f>
        <v/>
      </c>
      <c r="G683" s="1" t="str">
        <f>Spaces!G683</f>
        <v/>
      </c>
      <c r="H683" s="1" t="str">
        <f>Spaces!H683</f>
        <v/>
      </c>
      <c r="I683" s="1" t="str">
        <f>Spaces!I683</f>
        <v/>
      </c>
      <c r="J683" s="1" t="str">
        <f>Spaces!J683</f>
        <v/>
      </c>
      <c r="K683" s="1" t="str">
        <f>Spaces!K683</f>
        <v/>
      </c>
      <c r="L683" s="1" t="str">
        <f>Spaces!L683</f>
        <v/>
      </c>
      <c r="M683" s="1" t="str">
        <f>Spaces!M683</f>
        <v/>
      </c>
      <c r="N683" s="1" t="str">
        <f>Spaces!N683</f>
        <v/>
      </c>
      <c r="O683" s="1" t="str">
        <f>Spaces!O683</f>
        <v/>
      </c>
      <c r="P683" s="1" t="str">
        <f>Spaces!P683</f>
        <v/>
      </c>
      <c r="Q683" s="1" t="str">
        <f>Spaces!Q683</f>
        <v/>
      </c>
      <c r="R683" s="1" t="str">
        <f>Spaces!R683</f>
        <v/>
      </c>
      <c r="S683" s="1" t="str">
        <f>Spaces!S683</f>
        <v/>
      </c>
      <c r="T683" s="1" t="str">
        <f>Spaces!T683</f>
        <v/>
      </c>
      <c r="U683" s="1" t="str">
        <f>Spaces!U683</f>
        <v/>
      </c>
      <c r="V683" s="1" t="str">
        <f t="shared" si="1"/>
        <v/>
      </c>
      <c r="W683" s="5" t="str">
        <f t="shared" si="2"/>
        <v/>
      </c>
      <c r="X683" s="5" t="str">
        <f t="shared" si="3"/>
        <v/>
      </c>
      <c r="Y683" s="5" t="str">
        <f t="shared" si="4"/>
        <v/>
      </c>
      <c r="Z683" s="5" t="str">
        <f t="shared" si="5"/>
        <v/>
      </c>
    </row>
    <row r="684">
      <c r="A684" s="1" t="str">
        <f>Spaces!A684</f>
        <v/>
      </c>
      <c r="B684" s="1" t="str">
        <f>Spaces!B684</f>
        <v/>
      </c>
      <c r="C684" s="1" t="str">
        <f>Spaces!C684</f>
        <v/>
      </c>
      <c r="D684" s="1" t="str">
        <f>Spaces!D684</f>
        <v/>
      </c>
      <c r="E684" s="1" t="str">
        <f>Spaces!E684</f>
        <v/>
      </c>
      <c r="F684" s="1" t="str">
        <f>Spaces!F684</f>
        <v/>
      </c>
      <c r="G684" s="1" t="str">
        <f>Spaces!G684</f>
        <v/>
      </c>
      <c r="H684" s="1" t="str">
        <f>Spaces!H684</f>
        <v/>
      </c>
      <c r="I684" s="1" t="str">
        <f>Spaces!I684</f>
        <v/>
      </c>
      <c r="J684" s="1" t="str">
        <f>Spaces!J684</f>
        <v/>
      </c>
      <c r="K684" s="1" t="str">
        <f>Spaces!K684</f>
        <v/>
      </c>
      <c r="L684" s="1" t="str">
        <f>Spaces!L684</f>
        <v/>
      </c>
      <c r="M684" s="1" t="str">
        <f>Spaces!M684</f>
        <v/>
      </c>
      <c r="N684" s="1" t="str">
        <f>Spaces!N684</f>
        <v/>
      </c>
      <c r="O684" s="1" t="str">
        <f>Spaces!O684</f>
        <v/>
      </c>
      <c r="P684" s="1" t="str">
        <f>Spaces!P684</f>
        <v/>
      </c>
      <c r="Q684" s="1" t="str">
        <f>Spaces!Q684</f>
        <v/>
      </c>
      <c r="R684" s="1" t="str">
        <f>Spaces!R684</f>
        <v/>
      </c>
      <c r="S684" s="1" t="str">
        <f>Spaces!S684</f>
        <v/>
      </c>
      <c r="T684" s="1" t="str">
        <f>Spaces!T684</f>
        <v/>
      </c>
      <c r="U684" s="1" t="str">
        <f>Spaces!U684</f>
        <v/>
      </c>
      <c r="V684" s="1" t="str">
        <f t="shared" si="1"/>
        <v/>
      </c>
      <c r="W684" s="5" t="str">
        <f t="shared" si="2"/>
        <v/>
      </c>
      <c r="X684" s="5" t="str">
        <f t="shared" si="3"/>
        <v/>
      </c>
      <c r="Y684" s="5" t="str">
        <f t="shared" si="4"/>
        <v/>
      </c>
      <c r="Z684" s="5" t="str">
        <f t="shared" si="5"/>
        <v/>
      </c>
    </row>
    <row r="685">
      <c r="A685" s="1" t="str">
        <f>Spaces!A685</f>
        <v/>
      </c>
      <c r="B685" s="1" t="str">
        <f>Spaces!B685</f>
        <v/>
      </c>
      <c r="C685" s="1" t="str">
        <f>Spaces!C685</f>
        <v/>
      </c>
      <c r="D685" s="1" t="str">
        <f>Spaces!D685</f>
        <v/>
      </c>
      <c r="E685" s="1" t="str">
        <f>Spaces!E685</f>
        <v/>
      </c>
      <c r="F685" s="1" t="str">
        <f>Spaces!F685</f>
        <v/>
      </c>
      <c r="G685" s="1" t="str">
        <f>Spaces!G685</f>
        <v/>
      </c>
      <c r="H685" s="1" t="str">
        <f>Spaces!H685</f>
        <v/>
      </c>
      <c r="I685" s="1" t="str">
        <f>Spaces!I685</f>
        <v/>
      </c>
      <c r="J685" s="1" t="str">
        <f>Spaces!J685</f>
        <v/>
      </c>
      <c r="K685" s="1" t="str">
        <f>Spaces!K685</f>
        <v/>
      </c>
      <c r="L685" s="1" t="str">
        <f>Spaces!L685</f>
        <v/>
      </c>
      <c r="M685" s="1" t="str">
        <f>Spaces!M685</f>
        <v/>
      </c>
      <c r="N685" s="1" t="str">
        <f>Spaces!N685</f>
        <v/>
      </c>
      <c r="O685" s="1" t="str">
        <f>Spaces!O685</f>
        <v/>
      </c>
      <c r="P685" s="1" t="str">
        <f>Spaces!P685</f>
        <v/>
      </c>
      <c r="Q685" s="1" t="str">
        <f>Spaces!Q685</f>
        <v/>
      </c>
      <c r="R685" s="1" t="str">
        <f>Spaces!R685</f>
        <v/>
      </c>
      <c r="S685" s="1" t="str">
        <f>Spaces!S685</f>
        <v/>
      </c>
      <c r="T685" s="1" t="str">
        <f>Spaces!T685</f>
        <v/>
      </c>
      <c r="U685" s="1" t="str">
        <f>Spaces!U685</f>
        <v/>
      </c>
      <c r="V685" s="1" t="str">
        <f t="shared" si="1"/>
        <v/>
      </c>
      <c r="W685" s="5" t="str">
        <f t="shared" si="2"/>
        <v/>
      </c>
      <c r="X685" s="5" t="str">
        <f t="shared" si="3"/>
        <v/>
      </c>
      <c r="Y685" s="5" t="str">
        <f t="shared" si="4"/>
        <v/>
      </c>
      <c r="Z685" s="5" t="str">
        <f t="shared" si="5"/>
        <v/>
      </c>
    </row>
    <row r="686">
      <c r="A686" s="1" t="str">
        <f>Spaces!A686</f>
        <v/>
      </c>
      <c r="B686" s="1" t="str">
        <f>Spaces!B686</f>
        <v/>
      </c>
      <c r="C686" s="1" t="str">
        <f>Spaces!C686</f>
        <v/>
      </c>
      <c r="D686" s="1" t="str">
        <f>Spaces!D686</f>
        <v/>
      </c>
      <c r="E686" s="1" t="str">
        <f>Spaces!E686</f>
        <v/>
      </c>
      <c r="F686" s="1" t="str">
        <f>Spaces!F686</f>
        <v/>
      </c>
      <c r="G686" s="1" t="str">
        <f>Spaces!G686</f>
        <v/>
      </c>
      <c r="H686" s="1" t="str">
        <f>Spaces!H686</f>
        <v/>
      </c>
      <c r="I686" s="1" t="str">
        <f>Spaces!I686</f>
        <v/>
      </c>
      <c r="J686" s="1" t="str">
        <f>Spaces!J686</f>
        <v/>
      </c>
      <c r="K686" s="1" t="str">
        <f>Spaces!K686</f>
        <v/>
      </c>
      <c r="L686" s="1" t="str">
        <f>Spaces!L686</f>
        <v/>
      </c>
      <c r="M686" s="1" t="str">
        <f>Spaces!M686</f>
        <v/>
      </c>
      <c r="N686" s="1" t="str">
        <f>Spaces!N686</f>
        <v/>
      </c>
      <c r="O686" s="1" t="str">
        <f>Spaces!O686</f>
        <v/>
      </c>
      <c r="P686" s="1" t="str">
        <f>Spaces!P686</f>
        <v/>
      </c>
      <c r="Q686" s="1" t="str">
        <f>Spaces!Q686</f>
        <v/>
      </c>
      <c r="R686" s="1" t="str">
        <f>Spaces!R686</f>
        <v/>
      </c>
      <c r="S686" s="1" t="str">
        <f>Spaces!S686</f>
        <v/>
      </c>
      <c r="T686" s="1" t="str">
        <f>Spaces!T686</f>
        <v/>
      </c>
      <c r="U686" s="1" t="str">
        <f>Spaces!U686</f>
        <v/>
      </c>
      <c r="V686" s="1" t="str">
        <f t="shared" si="1"/>
        <v/>
      </c>
      <c r="W686" s="5" t="str">
        <f t="shared" si="2"/>
        <v/>
      </c>
      <c r="X686" s="5" t="str">
        <f t="shared" si="3"/>
        <v/>
      </c>
      <c r="Y686" s="5" t="str">
        <f t="shared" si="4"/>
        <v/>
      </c>
      <c r="Z686" s="5" t="str">
        <f t="shared" si="5"/>
        <v/>
      </c>
    </row>
    <row r="687">
      <c r="A687" s="1" t="str">
        <f>Spaces!A687</f>
        <v/>
      </c>
      <c r="B687" s="1" t="str">
        <f>Spaces!B687</f>
        <v/>
      </c>
      <c r="C687" s="1" t="str">
        <f>Spaces!C687</f>
        <v/>
      </c>
      <c r="D687" s="1" t="str">
        <f>Spaces!D687</f>
        <v/>
      </c>
      <c r="E687" s="1" t="str">
        <f>Spaces!E687</f>
        <v/>
      </c>
      <c r="F687" s="1" t="str">
        <f>Spaces!F687</f>
        <v/>
      </c>
      <c r="G687" s="1" t="str">
        <f>Spaces!G687</f>
        <v/>
      </c>
      <c r="H687" s="1" t="str">
        <f>Spaces!H687</f>
        <v/>
      </c>
      <c r="I687" s="1" t="str">
        <f>Spaces!I687</f>
        <v/>
      </c>
      <c r="J687" s="1" t="str">
        <f>Spaces!J687</f>
        <v/>
      </c>
      <c r="K687" s="1" t="str">
        <f>Spaces!K687</f>
        <v/>
      </c>
      <c r="L687" s="1" t="str">
        <f>Spaces!L687</f>
        <v/>
      </c>
      <c r="M687" s="1" t="str">
        <f>Spaces!M687</f>
        <v/>
      </c>
      <c r="N687" s="1" t="str">
        <f>Spaces!N687</f>
        <v/>
      </c>
      <c r="O687" s="1" t="str">
        <f>Spaces!O687</f>
        <v/>
      </c>
      <c r="P687" s="1" t="str">
        <f>Spaces!P687</f>
        <v/>
      </c>
      <c r="Q687" s="1" t="str">
        <f>Spaces!Q687</f>
        <v/>
      </c>
      <c r="R687" s="1" t="str">
        <f>Spaces!R687</f>
        <v/>
      </c>
      <c r="S687" s="1" t="str">
        <f>Spaces!S687</f>
        <v/>
      </c>
      <c r="T687" s="1" t="str">
        <f>Spaces!T687</f>
        <v/>
      </c>
      <c r="U687" s="1" t="str">
        <f>Spaces!U687</f>
        <v/>
      </c>
      <c r="V687" s="1" t="str">
        <f t="shared" si="1"/>
        <v/>
      </c>
      <c r="W687" s="5" t="str">
        <f t="shared" si="2"/>
        <v/>
      </c>
      <c r="X687" s="5" t="str">
        <f t="shared" si="3"/>
        <v/>
      </c>
      <c r="Y687" s="5" t="str">
        <f t="shared" si="4"/>
        <v/>
      </c>
      <c r="Z687" s="5" t="str">
        <f t="shared" si="5"/>
        <v/>
      </c>
    </row>
    <row r="688">
      <c r="A688" s="1" t="str">
        <f>Spaces!A688</f>
        <v/>
      </c>
      <c r="B688" s="1" t="str">
        <f>Spaces!B688</f>
        <v/>
      </c>
      <c r="C688" s="1" t="str">
        <f>Spaces!C688</f>
        <v/>
      </c>
      <c r="D688" s="1" t="str">
        <f>Spaces!D688</f>
        <v/>
      </c>
      <c r="E688" s="1" t="str">
        <f>Spaces!E688</f>
        <v/>
      </c>
      <c r="F688" s="1" t="str">
        <f>Spaces!F688</f>
        <v/>
      </c>
      <c r="G688" s="1" t="str">
        <f>Spaces!G688</f>
        <v/>
      </c>
      <c r="H688" s="1" t="str">
        <f>Spaces!H688</f>
        <v/>
      </c>
      <c r="I688" s="1" t="str">
        <f>Spaces!I688</f>
        <v/>
      </c>
      <c r="J688" s="1" t="str">
        <f>Spaces!J688</f>
        <v/>
      </c>
      <c r="K688" s="1" t="str">
        <f>Spaces!K688</f>
        <v/>
      </c>
      <c r="L688" s="1" t="str">
        <f>Spaces!L688</f>
        <v/>
      </c>
      <c r="M688" s="1" t="str">
        <f>Spaces!M688</f>
        <v/>
      </c>
      <c r="N688" s="1" t="str">
        <f>Spaces!N688</f>
        <v/>
      </c>
      <c r="O688" s="1" t="str">
        <f>Spaces!O688</f>
        <v/>
      </c>
      <c r="P688" s="1" t="str">
        <f>Spaces!P688</f>
        <v/>
      </c>
      <c r="Q688" s="1" t="str">
        <f>Spaces!Q688</f>
        <v/>
      </c>
      <c r="R688" s="1" t="str">
        <f>Spaces!R688</f>
        <v/>
      </c>
      <c r="S688" s="1" t="str">
        <f>Spaces!S688</f>
        <v/>
      </c>
      <c r="T688" s="1" t="str">
        <f>Spaces!T688</f>
        <v/>
      </c>
      <c r="U688" s="1" t="str">
        <f>Spaces!U688</f>
        <v/>
      </c>
      <c r="V688" s="1" t="str">
        <f t="shared" si="1"/>
        <v/>
      </c>
      <c r="W688" s="5" t="str">
        <f t="shared" si="2"/>
        <v/>
      </c>
      <c r="X688" s="5" t="str">
        <f t="shared" si="3"/>
        <v/>
      </c>
      <c r="Y688" s="5" t="str">
        <f t="shared" si="4"/>
        <v/>
      </c>
      <c r="Z688" s="5" t="str">
        <f t="shared" si="5"/>
        <v/>
      </c>
    </row>
    <row r="689">
      <c r="A689" s="1" t="str">
        <f>Spaces!A689</f>
        <v/>
      </c>
      <c r="B689" s="1" t="str">
        <f>Spaces!B689</f>
        <v/>
      </c>
      <c r="C689" s="1" t="str">
        <f>Spaces!C689</f>
        <v/>
      </c>
      <c r="D689" s="1" t="str">
        <f>Spaces!D689</f>
        <v/>
      </c>
      <c r="E689" s="1" t="str">
        <f>Spaces!E689</f>
        <v/>
      </c>
      <c r="F689" s="1" t="str">
        <f>Spaces!F689</f>
        <v/>
      </c>
      <c r="G689" s="1" t="str">
        <f>Spaces!G689</f>
        <v/>
      </c>
      <c r="H689" s="1" t="str">
        <f>Spaces!H689</f>
        <v/>
      </c>
      <c r="I689" s="1" t="str">
        <f>Spaces!I689</f>
        <v/>
      </c>
      <c r="J689" s="1" t="str">
        <f>Spaces!J689</f>
        <v/>
      </c>
      <c r="K689" s="1" t="str">
        <f>Spaces!K689</f>
        <v/>
      </c>
      <c r="L689" s="1" t="str">
        <f>Spaces!L689</f>
        <v/>
      </c>
      <c r="M689" s="1" t="str">
        <f>Spaces!M689</f>
        <v/>
      </c>
      <c r="N689" s="1" t="str">
        <f>Spaces!N689</f>
        <v/>
      </c>
      <c r="O689" s="1" t="str">
        <f>Spaces!O689</f>
        <v/>
      </c>
      <c r="P689" s="1" t="str">
        <f>Spaces!P689</f>
        <v/>
      </c>
      <c r="Q689" s="1" t="str">
        <f>Spaces!Q689</f>
        <v/>
      </c>
      <c r="R689" s="1" t="str">
        <f>Spaces!R689</f>
        <v/>
      </c>
      <c r="S689" s="1" t="str">
        <f>Spaces!S689</f>
        <v/>
      </c>
      <c r="T689" s="1" t="str">
        <f>Spaces!T689</f>
        <v/>
      </c>
      <c r="U689" s="1" t="str">
        <f>Spaces!U689</f>
        <v/>
      </c>
      <c r="V689" s="1" t="str">
        <f t="shared" si="1"/>
        <v/>
      </c>
      <c r="W689" s="5" t="str">
        <f t="shared" si="2"/>
        <v/>
      </c>
      <c r="X689" s="5" t="str">
        <f t="shared" si="3"/>
        <v/>
      </c>
      <c r="Y689" s="5" t="str">
        <f t="shared" si="4"/>
        <v/>
      </c>
      <c r="Z689" s="5" t="str">
        <f t="shared" si="5"/>
        <v/>
      </c>
    </row>
    <row r="690">
      <c r="A690" s="1" t="str">
        <f>Spaces!A690</f>
        <v/>
      </c>
      <c r="B690" s="1" t="str">
        <f>Spaces!B690</f>
        <v/>
      </c>
      <c r="C690" s="1" t="str">
        <f>Spaces!C690</f>
        <v/>
      </c>
      <c r="D690" s="1" t="str">
        <f>Spaces!D690</f>
        <v/>
      </c>
      <c r="E690" s="1" t="str">
        <f>Spaces!E690</f>
        <v/>
      </c>
      <c r="F690" s="1" t="str">
        <f>Spaces!F690</f>
        <v/>
      </c>
      <c r="G690" s="1" t="str">
        <f>Spaces!G690</f>
        <v/>
      </c>
      <c r="H690" s="1" t="str">
        <f>Spaces!H690</f>
        <v/>
      </c>
      <c r="I690" s="1" t="str">
        <f>Spaces!I690</f>
        <v/>
      </c>
      <c r="J690" s="1" t="str">
        <f>Spaces!J690</f>
        <v/>
      </c>
      <c r="K690" s="1" t="str">
        <f>Spaces!K690</f>
        <v/>
      </c>
      <c r="L690" s="1" t="str">
        <f>Spaces!L690</f>
        <v/>
      </c>
      <c r="M690" s="1" t="str">
        <f>Spaces!M690</f>
        <v/>
      </c>
      <c r="N690" s="1" t="str">
        <f>Spaces!N690</f>
        <v/>
      </c>
      <c r="O690" s="1" t="str">
        <f>Spaces!O690</f>
        <v/>
      </c>
      <c r="P690" s="1" t="str">
        <f>Spaces!P690</f>
        <v/>
      </c>
      <c r="Q690" s="1" t="str">
        <f>Spaces!Q690</f>
        <v/>
      </c>
      <c r="R690" s="1" t="str">
        <f>Spaces!R690</f>
        <v/>
      </c>
      <c r="S690" s="1" t="str">
        <f>Spaces!S690</f>
        <v/>
      </c>
      <c r="T690" s="1" t="str">
        <f>Spaces!T690</f>
        <v/>
      </c>
      <c r="U690" s="1" t="str">
        <f>Spaces!U690</f>
        <v/>
      </c>
      <c r="V690" s="1" t="str">
        <f t="shared" si="1"/>
        <v/>
      </c>
      <c r="W690" s="5" t="str">
        <f t="shared" si="2"/>
        <v/>
      </c>
      <c r="X690" s="5" t="str">
        <f t="shared" si="3"/>
        <v/>
      </c>
      <c r="Y690" s="5" t="str">
        <f t="shared" si="4"/>
        <v/>
      </c>
      <c r="Z690" s="5" t="str">
        <f t="shared" si="5"/>
        <v/>
      </c>
    </row>
    <row r="691">
      <c r="A691" s="1" t="str">
        <f>Spaces!A691</f>
        <v/>
      </c>
      <c r="B691" s="1" t="str">
        <f>Spaces!B691</f>
        <v/>
      </c>
      <c r="C691" s="1" t="str">
        <f>Spaces!C691</f>
        <v/>
      </c>
      <c r="D691" s="1" t="str">
        <f>Spaces!D691</f>
        <v/>
      </c>
      <c r="E691" s="1" t="str">
        <f>Spaces!E691</f>
        <v/>
      </c>
      <c r="F691" s="1" t="str">
        <f>Spaces!F691</f>
        <v/>
      </c>
      <c r="G691" s="1" t="str">
        <f>Spaces!G691</f>
        <v/>
      </c>
      <c r="H691" s="1" t="str">
        <f>Spaces!H691</f>
        <v/>
      </c>
      <c r="I691" s="1" t="str">
        <f>Spaces!I691</f>
        <v/>
      </c>
      <c r="J691" s="1" t="str">
        <f>Spaces!J691</f>
        <v/>
      </c>
      <c r="K691" s="1" t="str">
        <f>Spaces!K691</f>
        <v/>
      </c>
      <c r="L691" s="1" t="str">
        <f>Spaces!L691</f>
        <v/>
      </c>
      <c r="M691" s="1" t="str">
        <f>Spaces!M691</f>
        <v/>
      </c>
      <c r="N691" s="1" t="str">
        <f>Spaces!N691</f>
        <v/>
      </c>
      <c r="O691" s="1" t="str">
        <f>Spaces!O691</f>
        <v/>
      </c>
      <c r="P691" s="1" t="str">
        <f>Spaces!P691</f>
        <v/>
      </c>
      <c r="Q691" s="1" t="str">
        <f>Spaces!Q691</f>
        <v/>
      </c>
      <c r="R691" s="1" t="str">
        <f>Spaces!R691</f>
        <v/>
      </c>
      <c r="S691" s="1" t="str">
        <f>Spaces!S691</f>
        <v/>
      </c>
      <c r="T691" s="1" t="str">
        <f>Spaces!T691</f>
        <v/>
      </c>
      <c r="U691" s="1" t="str">
        <f>Spaces!U691</f>
        <v/>
      </c>
      <c r="V691" s="1" t="str">
        <f t="shared" si="1"/>
        <v/>
      </c>
      <c r="W691" s="5" t="str">
        <f t="shared" si="2"/>
        <v/>
      </c>
      <c r="X691" s="5" t="str">
        <f t="shared" si="3"/>
        <v/>
      </c>
      <c r="Y691" s="5" t="str">
        <f t="shared" si="4"/>
        <v/>
      </c>
      <c r="Z691" s="5" t="str">
        <f t="shared" si="5"/>
        <v/>
      </c>
    </row>
    <row r="692">
      <c r="A692" s="1" t="str">
        <f>Spaces!A692</f>
        <v/>
      </c>
      <c r="B692" s="1" t="str">
        <f>Spaces!B692</f>
        <v/>
      </c>
      <c r="C692" s="1" t="str">
        <f>Spaces!C692</f>
        <v/>
      </c>
      <c r="D692" s="1" t="str">
        <f>Spaces!D692</f>
        <v/>
      </c>
      <c r="E692" s="1" t="str">
        <f>Spaces!E692</f>
        <v/>
      </c>
      <c r="F692" s="1" t="str">
        <f>Spaces!F692</f>
        <v/>
      </c>
      <c r="G692" s="1" t="str">
        <f>Spaces!G692</f>
        <v/>
      </c>
      <c r="H692" s="1" t="str">
        <f>Spaces!H692</f>
        <v/>
      </c>
      <c r="I692" s="1" t="str">
        <f>Spaces!I692</f>
        <v/>
      </c>
      <c r="J692" s="1" t="str">
        <f>Spaces!J692</f>
        <v/>
      </c>
      <c r="K692" s="1" t="str">
        <f>Spaces!K692</f>
        <v/>
      </c>
      <c r="L692" s="1" t="str">
        <f>Spaces!L692</f>
        <v/>
      </c>
      <c r="M692" s="1" t="str">
        <f>Spaces!M692</f>
        <v/>
      </c>
      <c r="N692" s="1" t="str">
        <f>Spaces!N692</f>
        <v/>
      </c>
      <c r="O692" s="1" t="str">
        <f>Spaces!O692</f>
        <v/>
      </c>
      <c r="P692" s="1" t="str">
        <f>Spaces!P692</f>
        <v/>
      </c>
      <c r="Q692" s="1" t="str">
        <f>Spaces!Q692</f>
        <v/>
      </c>
      <c r="R692" s="1" t="str">
        <f>Spaces!R692</f>
        <v/>
      </c>
      <c r="S692" s="1" t="str">
        <f>Spaces!S692</f>
        <v/>
      </c>
      <c r="T692" s="1" t="str">
        <f>Spaces!T692</f>
        <v/>
      </c>
      <c r="U692" s="1" t="str">
        <f>Spaces!U692</f>
        <v/>
      </c>
      <c r="V692" s="1" t="str">
        <f t="shared" si="1"/>
        <v/>
      </c>
      <c r="W692" s="5" t="str">
        <f t="shared" si="2"/>
        <v/>
      </c>
      <c r="X692" s="5" t="str">
        <f t="shared" si="3"/>
        <v/>
      </c>
      <c r="Y692" s="5" t="str">
        <f t="shared" si="4"/>
        <v/>
      </c>
      <c r="Z692" s="5" t="str">
        <f t="shared" si="5"/>
        <v/>
      </c>
    </row>
    <row r="693">
      <c r="A693" s="1" t="str">
        <f>Spaces!A693</f>
        <v/>
      </c>
      <c r="B693" s="1" t="str">
        <f>Spaces!B693</f>
        <v/>
      </c>
      <c r="C693" s="1" t="str">
        <f>Spaces!C693</f>
        <v/>
      </c>
      <c r="D693" s="1" t="str">
        <f>Spaces!D693</f>
        <v/>
      </c>
      <c r="E693" s="1" t="str">
        <f>Spaces!E693</f>
        <v/>
      </c>
      <c r="F693" s="1" t="str">
        <f>Spaces!F693</f>
        <v/>
      </c>
      <c r="G693" s="1" t="str">
        <f>Spaces!G693</f>
        <v/>
      </c>
      <c r="H693" s="1" t="str">
        <f>Spaces!H693</f>
        <v/>
      </c>
      <c r="I693" s="1" t="str">
        <f>Spaces!I693</f>
        <v/>
      </c>
      <c r="J693" s="1" t="str">
        <f>Spaces!J693</f>
        <v/>
      </c>
      <c r="K693" s="1" t="str">
        <f>Spaces!K693</f>
        <v/>
      </c>
      <c r="L693" s="1" t="str">
        <f>Spaces!L693</f>
        <v/>
      </c>
      <c r="M693" s="1" t="str">
        <f>Spaces!M693</f>
        <v/>
      </c>
      <c r="N693" s="1" t="str">
        <f>Spaces!N693</f>
        <v/>
      </c>
      <c r="O693" s="1" t="str">
        <f>Spaces!O693</f>
        <v/>
      </c>
      <c r="P693" s="1" t="str">
        <f>Spaces!P693</f>
        <v/>
      </c>
      <c r="Q693" s="1" t="str">
        <f>Spaces!Q693</f>
        <v/>
      </c>
      <c r="R693" s="1" t="str">
        <f>Spaces!R693</f>
        <v/>
      </c>
      <c r="S693" s="1" t="str">
        <f>Spaces!S693</f>
        <v/>
      </c>
      <c r="T693" s="1" t="str">
        <f>Spaces!T693</f>
        <v/>
      </c>
      <c r="U693" s="1" t="str">
        <f>Spaces!U693</f>
        <v/>
      </c>
      <c r="V693" s="1" t="str">
        <f t="shared" si="1"/>
        <v/>
      </c>
      <c r="W693" s="5" t="str">
        <f t="shared" si="2"/>
        <v/>
      </c>
      <c r="X693" s="5" t="str">
        <f t="shared" si="3"/>
        <v/>
      </c>
      <c r="Y693" s="5" t="str">
        <f t="shared" si="4"/>
        <v/>
      </c>
      <c r="Z693" s="5" t="str">
        <f t="shared" si="5"/>
        <v/>
      </c>
    </row>
    <row r="694">
      <c r="A694" s="1" t="str">
        <f>Spaces!A694</f>
        <v/>
      </c>
      <c r="B694" s="1" t="str">
        <f>Spaces!B694</f>
        <v/>
      </c>
      <c r="C694" s="1" t="str">
        <f>Spaces!C694</f>
        <v/>
      </c>
      <c r="D694" s="1" t="str">
        <f>Spaces!D694</f>
        <v/>
      </c>
      <c r="E694" s="1" t="str">
        <f>Spaces!E694</f>
        <v/>
      </c>
      <c r="F694" s="1" t="str">
        <f>Spaces!F694</f>
        <v/>
      </c>
      <c r="G694" s="1" t="str">
        <f>Spaces!G694</f>
        <v/>
      </c>
      <c r="H694" s="1" t="str">
        <f>Spaces!H694</f>
        <v/>
      </c>
      <c r="I694" s="1" t="str">
        <f>Spaces!I694</f>
        <v/>
      </c>
      <c r="J694" s="1" t="str">
        <f>Spaces!J694</f>
        <v/>
      </c>
      <c r="K694" s="1" t="str">
        <f>Spaces!K694</f>
        <v/>
      </c>
      <c r="L694" s="1" t="str">
        <f>Spaces!L694</f>
        <v/>
      </c>
      <c r="M694" s="1" t="str">
        <f>Spaces!M694</f>
        <v/>
      </c>
      <c r="N694" s="1" t="str">
        <f>Spaces!N694</f>
        <v/>
      </c>
      <c r="O694" s="1" t="str">
        <f>Spaces!O694</f>
        <v/>
      </c>
      <c r="P694" s="1" t="str">
        <f>Spaces!P694</f>
        <v/>
      </c>
      <c r="Q694" s="1" t="str">
        <f>Spaces!Q694</f>
        <v/>
      </c>
      <c r="R694" s="1" t="str">
        <f>Spaces!R694</f>
        <v/>
      </c>
      <c r="S694" s="1" t="str">
        <f>Spaces!S694</f>
        <v/>
      </c>
      <c r="T694" s="1" t="str">
        <f>Spaces!T694</f>
        <v/>
      </c>
      <c r="U694" s="1" t="str">
        <f>Spaces!U694</f>
        <v/>
      </c>
      <c r="V694" s="1" t="str">
        <f t="shared" si="1"/>
        <v/>
      </c>
      <c r="W694" s="5" t="str">
        <f t="shared" si="2"/>
        <v/>
      </c>
      <c r="X694" s="5" t="str">
        <f t="shared" si="3"/>
        <v/>
      </c>
      <c r="Y694" s="5" t="str">
        <f t="shared" si="4"/>
        <v/>
      </c>
      <c r="Z694" s="5" t="str">
        <f t="shared" si="5"/>
        <v/>
      </c>
    </row>
    <row r="695">
      <c r="A695" s="1" t="str">
        <f>Spaces!A695</f>
        <v/>
      </c>
      <c r="B695" s="1" t="str">
        <f>Spaces!B695</f>
        <v/>
      </c>
      <c r="C695" s="1" t="str">
        <f>Spaces!C695</f>
        <v/>
      </c>
      <c r="D695" s="1" t="str">
        <f>Spaces!D695</f>
        <v/>
      </c>
      <c r="E695" s="1" t="str">
        <f>Spaces!E695</f>
        <v/>
      </c>
      <c r="F695" s="1" t="str">
        <f>Spaces!F695</f>
        <v/>
      </c>
      <c r="G695" s="1" t="str">
        <f>Spaces!G695</f>
        <v/>
      </c>
      <c r="H695" s="1" t="str">
        <f>Spaces!H695</f>
        <v/>
      </c>
      <c r="I695" s="1" t="str">
        <f>Spaces!I695</f>
        <v/>
      </c>
      <c r="J695" s="1" t="str">
        <f>Spaces!J695</f>
        <v/>
      </c>
      <c r="K695" s="1" t="str">
        <f>Spaces!K695</f>
        <v/>
      </c>
      <c r="L695" s="1" t="str">
        <f>Spaces!L695</f>
        <v/>
      </c>
      <c r="M695" s="1" t="str">
        <f>Spaces!M695</f>
        <v/>
      </c>
      <c r="N695" s="1" t="str">
        <f>Spaces!N695</f>
        <v/>
      </c>
      <c r="O695" s="1" t="str">
        <f>Spaces!O695</f>
        <v/>
      </c>
      <c r="P695" s="1" t="str">
        <f>Spaces!P695</f>
        <v/>
      </c>
      <c r="Q695" s="1" t="str">
        <f>Spaces!Q695</f>
        <v/>
      </c>
      <c r="R695" s="1" t="str">
        <f>Spaces!R695</f>
        <v/>
      </c>
      <c r="S695" s="1" t="str">
        <f>Spaces!S695</f>
        <v/>
      </c>
      <c r="T695" s="1" t="str">
        <f>Spaces!T695</f>
        <v/>
      </c>
      <c r="U695" s="1" t="str">
        <f>Spaces!U695</f>
        <v/>
      </c>
      <c r="V695" s="1" t="str">
        <f t="shared" si="1"/>
        <v/>
      </c>
      <c r="W695" s="5" t="str">
        <f t="shared" si="2"/>
        <v/>
      </c>
      <c r="X695" s="5" t="str">
        <f t="shared" si="3"/>
        <v/>
      </c>
      <c r="Y695" s="5" t="str">
        <f t="shared" si="4"/>
        <v/>
      </c>
      <c r="Z695" s="5" t="str">
        <f t="shared" si="5"/>
        <v/>
      </c>
    </row>
    <row r="696">
      <c r="A696" s="1" t="str">
        <f>Spaces!A696</f>
        <v/>
      </c>
      <c r="B696" s="1" t="str">
        <f>Spaces!B696</f>
        <v/>
      </c>
      <c r="C696" s="1" t="str">
        <f>Spaces!C696</f>
        <v/>
      </c>
      <c r="D696" s="1" t="str">
        <f>Spaces!D696</f>
        <v/>
      </c>
      <c r="E696" s="1" t="str">
        <f>Spaces!E696</f>
        <v/>
      </c>
      <c r="F696" s="1" t="str">
        <f>Spaces!F696</f>
        <v/>
      </c>
      <c r="G696" s="1" t="str">
        <f>Spaces!G696</f>
        <v/>
      </c>
      <c r="H696" s="1" t="str">
        <f>Spaces!H696</f>
        <v/>
      </c>
      <c r="I696" s="1" t="str">
        <f>Spaces!I696</f>
        <v/>
      </c>
      <c r="J696" s="1" t="str">
        <f>Spaces!J696</f>
        <v/>
      </c>
      <c r="K696" s="1" t="str">
        <f>Spaces!K696</f>
        <v/>
      </c>
      <c r="L696" s="1" t="str">
        <f>Spaces!L696</f>
        <v/>
      </c>
      <c r="M696" s="1" t="str">
        <f>Spaces!M696</f>
        <v/>
      </c>
      <c r="N696" s="1" t="str">
        <f>Spaces!N696</f>
        <v/>
      </c>
      <c r="O696" s="1" t="str">
        <f>Spaces!O696</f>
        <v/>
      </c>
      <c r="P696" s="1" t="str">
        <f>Spaces!P696</f>
        <v/>
      </c>
      <c r="Q696" s="1" t="str">
        <f>Spaces!Q696</f>
        <v/>
      </c>
      <c r="R696" s="1" t="str">
        <f>Spaces!R696</f>
        <v/>
      </c>
      <c r="S696" s="1" t="str">
        <f>Spaces!S696</f>
        <v/>
      </c>
      <c r="T696" s="1" t="str">
        <f>Spaces!T696</f>
        <v/>
      </c>
      <c r="U696" s="1" t="str">
        <f>Spaces!U696</f>
        <v/>
      </c>
      <c r="V696" s="1" t="str">
        <f t="shared" si="1"/>
        <v/>
      </c>
      <c r="W696" s="5" t="str">
        <f t="shared" si="2"/>
        <v/>
      </c>
      <c r="X696" s="5" t="str">
        <f t="shared" si="3"/>
        <v/>
      </c>
      <c r="Y696" s="5" t="str">
        <f t="shared" si="4"/>
        <v/>
      </c>
      <c r="Z696" s="5" t="str">
        <f t="shared" si="5"/>
        <v/>
      </c>
    </row>
    <row r="697">
      <c r="A697" s="1" t="str">
        <f>Spaces!A697</f>
        <v/>
      </c>
      <c r="B697" s="1" t="str">
        <f>Spaces!B697</f>
        <v/>
      </c>
      <c r="C697" s="1" t="str">
        <f>Spaces!C697</f>
        <v/>
      </c>
      <c r="D697" s="1" t="str">
        <f>Spaces!D697</f>
        <v/>
      </c>
      <c r="E697" s="1" t="str">
        <f>Spaces!E697</f>
        <v/>
      </c>
      <c r="F697" s="1" t="str">
        <f>Spaces!F697</f>
        <v/>
      </c>
      <c r="G697" s="1" t="str">
        <f>Spaces!G697</f>
        <v/>
      </c>
      <c r="H697" s="1" t="str">
        <f>Spaces!H697</f>
        <v/>
      </c>
      <c r="I697" s="1" t="str">
        <f>Spaces!I697</f>
        <v/>
      </c>
      <c r="J697" s="1" t="str">
        <f>Spaces!J697</f>
        <v/>
      </c>
      <c r="K697" s="1" t="str">
        <f>Spaces!K697</f>
        <v/>
      </c>
      <c r="L697" s="1" t="str">
        <f>Spaces!L697</f>
        <v/>
      </c>
      <c r="M697" s="1" t="str">
        <f>Spaces!M697</f>
        <v/>
      </c>
      <c r="N697" s="1" t="str">
        <f>Spaces!N697</f>
        <v/>
      </c>
      <c r="O697" s="1" t="str">
        <f>Spaces!O697</f>
        <v/>
      </c>
      <c r="P697" s="1" t="str">
        <f>Spaces!P697</f>
        <v/>
      </c>
      <c r="Q697" s="1" t="str">
        <f>Spaces!Q697</f>
        <v/>
      </c>
      <c r="R697" s="1" t="str">
        <f>Spaces!R697</f>
        <v/>
      </c>
      <c r="S697" s="1" t="str">
        <f>Spaces!S697</f>
        <v/>
      </c>
      <c r="T697" s="1" t="str">
        <f>Spaces!T697</f>
        <v/>
      </c>
      <c r="U697" s="1" t="str">
        <f>Spaces!U697</f>
        <v/>
      </c>
      <c r="V697" s="1" t="str">
        <f t="shared" si="1"/>
        <v/>
      </c>
      <c r="W697" s="5" t="str">
        <f t="shared" si="2"/>
        <v/>
      </c>
      <c r="X697" s="5" t="str">
        <f t="shared" si="3"/>
        <v/>
      </c>
      <c r="Y697" s="5" t="str">
        <f t="shared" si="4"/>
        <v/>
      </c>
      <c r="Z697" s="5" t="str">
        <f t="shared" si="5"/>
        <v/>
      </c>
    </row>
    <row r="698">
      <c r="A698" s="1" t="str">
        <f>Spaces!A698</f>
        <v/>
      </c>
      <c r="B698" s="1" t="str">
        <f>Spaces!B698</f>
        <v/>
      </c>
      <c r="C698" s="1" t="str">
        <f>Spaces!C698</f>
        <v/>
      </c>
      <c r="D698" s="1" t="str">
        <f>Spaces!D698</f>
        <v/>
      </c>
      <c r="E698" s="1" t="str">
        <f>Spaces!E698</f>
        <v/>
      </c>
      <c r="F698" s="1" t="str">
        <f>Spaces!F698</f>
        <v/>
      </c>
      <c r="G698" s="1" t="str">
        <f>Spaces!G698</f>
        <v/>
      </c>
      <c r="H698" s="1" t="str">
        <f>Spaces!H698</f>
        <v/>
      </c>
      <c r="I698" s="1" t="str">
        <f>Spaces!I698</f>
        <v/>
      </c>
      <c r="J698" s="1" t="str">
        <f>Spaces!J698</f>
        <v/>
      </c>
      <c r="K698" s="1" t="str">
        <f>Spaces!K698</f>
        <v/>
      </c>
      <c r="L698" s="1" t="str">
        <f>Spaces!L698</f>
        <v/>
      </c>
      <c r="M698" s="1" t="str">
        <f>Spaces!M698</f>
        <v/>
      </c>
      <c r="N698" s="1" t="str">
        <f>Spaces!N698</f>
        <v/>
      </c>
      <c r="O698" s="1" t="str">
        <f>Spaces!O698</f>
        <v/>
      </c>
      <c r="P698" s="1" t="str">
        <f>Spaces!P698</f>
        <v/>
      </c>
      <c r="Q698" s="1" t="str">
        <f>Spaces!Q698</f>
        <v/>
      </c>
      <c r="R698" s="1" t="str">
        <f>Spaces!R698</f>
        <v/>
      </c>
      <c r="S698" s="1" t="str">
        <f>Spaces!S698</f>
        <v/>
      </c>
      <c r="T698" s="1" t="str">
        <f>Spaces!T698</f>
        <v/>
      </c>
      <c r="U698" s="1" t="str">
        <f>Spaces!U698</f>
        <v/>
      </c>
      <c r="V698" s="1" t="str">
        <f t="shared" si="1"/>
        <v/>
      </c>
      <c r="W698" s="5" t="str">
        <f t="shared" si="2"/>
        <v/>
      </c>
      <c r="X698" s="5" t="str">
        <f t="shared" si="3"/>
        <v/>
      </c>
      <c r="Y698" s="5" t="str">
        <f t="shared" si="4"/>
        <v/>
      </c>
      <c r="Z698" s="5" t="str">
        <f t="shared" si="5"/>
        <v/>
      </c>
    </row>
    <row r="699">
      <c r="A699" s="1" t="str">
        <f>Spaces!A699</f>
        <v/>
      </c>
      <c r="B699" s="1" t="str">
        <f>Spaces!B699</f>
        <v/>
      </c>
      <c r="C699" s="1" t="str">
        <f>Spaces!C699</f>
        <v/>
      </c>
      <c r="D699" s="1" t="str">
        <f>Spaces!D699</f>
        <v/>
      </c>
      <c r="E699" s="1" t="str">
        <f>Spaces!E699</f>
        <v/>
      </c>
      <c r="F699" s="1" t="str">
        <f>Spaces!F699</f>
        <v/>
      </c>
      <c r="G699" s="1" t="str">
        <f>Spaces!G699</f>
        <v/>
      </c>
      <c r="H699" s="1" t="str">
        <f>Spaces!H699</f>
        <v/>
      </c>
      <c r="I699" s="1" t="str">
        <f>Spaces!I699</f>
        <v/>
      </c>
      <c r="J699" s="1" t="str">
        <f>Spaces!J699</f>
        <v/>
      </c>
      <c r="K699" s="1" t="str">
        <f>Spaces!K699</f>
        <v/>
      </c>
      <c r="L699" s="1" t="str">
        <f>Spaces!L699</f>
        <v/>
      </c>
      <c r="M699" s="1" t="str">
        <f>Spaces!M699</f>
        <v/>
      </c>
      <c r="N699" s="1" t="str">
        <f>Spaces!N699</f>
        <v/>
      </c>
      <c r="O699" s="1" t="str">
        <f>Spaces!O699</f>
        <v/>
      </c>
      <c r="P699" s="1" t="str">
        <f>Spaces!P699</f>
        <v/>
      </c>
      <c r="Q699" s="1" t="str">
        <f>Spaces!Q699</f>
        <v/>
      </c>
      <c r="R699" s="1" t="str">
        <f>Spaces!R699</f>
        <v/>
      </c>
      <c r="S699" s="1" t="str">
        <f>Spaces!S699</f>
        <v/>
      </c>
      <c r="T699" s="1" t="str">
        <f>Spaces!T699</f>
        <v/>
      </c>
      <c r="U699" s="1" t="str">
        <f>Spaces!U699</f>
        <v/>
      </c>
      <c r="V699" s="1" t="str">
        <f t="shared" si="1"/>
        <v/>
      </c>
      <c r="W699" s="5" t="str">
        <f t="shared" si="2"/>
        <v/>
      </c>
      <c r="X699" s="5" t="str">
        <f t="shared" si="3"/>
        <v/>
      </c>
      <c r="Y699" s="5" t="str">
        <f t="shared" si="4"/>
        <v/>
      </c>
      <c r="Z699" s="5" t="str">
        <f t="shared" si="5"/>
        <v/>
      </c>
    </row>
    <row r="700">
      <c r="A700" s="1" t="str">
        <f>Spaces!A700</f>
        <v/>
      </c>
      <c r="B700" s="1" t="str">
        <f>Spaces!B700</f>
        <v/>
      </c>
      <c r="C700" s="1" t="str">
        <f>Spaces!C700</f>
        <v/>
      </c>
      <c r="D700" s="1" t="str">
        <f>Spaces!D700</f>
        <v/>
      </c>
      <c r="E700" s="1" t="str">
        <f>Spaces!E700</f>
        <v/>
      </c>
      <c r="F700" s="1" t="str">
        <f>Spaces!F700</f>
        <v/>
      </c>
      <c r="G700" s="1" t="str">
        <f>Spaces!G700</f>
        <v/>
      </c>
      <c r="H700" s="1" t="str">
        <f>Spaces!H700</f>
        <v/>
      </c>
      <c r="I700" s="1" t="str">
        <f>Spaces!I700</f>
        <v/>
      </c>
      <c r="J700" s="1" t="str">
        <f>Spaces!J700</f>
        <v/>
      </c>
      <c r="K700" s="1" t="str">
        <f>Spaces!K700</f>
        <v/>
      </c>
      <c r="L700" s="1" t="str">
        <f>Spaces!L700</f>
        <v/>
      </c>
      <c r="M700" s="1" t="str">
        <f>Spaces!M700</f>
        <v/>
      </c>
      <c r="N700" s="1" t="str">
        <f>Spaces!N700</f>
        <v/>
      </c>
      <c r="O700" s="1" t="str">
        <f>Spaces!O700</f>
        <v/>
      </c>
      <c r="P700" s="1" t="str">
        <f>Spaces!P700</f>
        <v/>
      </c>
      <c r="Q700" s="1" t="str">
        <f>Spaces!Q700</f>
        <v/>
      </c>
      <c r="R700" s="1" t="str">
        <f>Spaces!R700</f>
        <v/>
      </c>
      <c r="S700" s="1" t="str">
        <f>Spaces!S700</f>
        <v/>
      </c>
      <c r="T700" s="1" t="str">
        <f>Spaces!T700</f>
        <v/>
      </c>
      <c r="U700" s="1" t="str">
        <f>Spaces!U700</f>
        <v/>
      </c>
      <c r="V700" s="1" t="str">
        <f t="shared" si="1"/>
        <v/>
      </c>
      <c r="W700" s="5" t="str">
        <f t="shared" si="2"/>
        <v/>
      </c>
      <c r="X700" s="5" t="str">
        <f t="shared" si="3"/>
        <v/>
      </c>
      <c r="Y700" s="5" t="str">
        <f t="shared" si="4"/>
        <v/>
      </c>
      <c r="Z700" s="5" t="str">
        <f t="shared" si="5"/>
        <v/>
      </c>
    </row>
    <row r="701">
      <c r="A701" s="1" t="str">
        <f>Spaces!A701</f>
        <v/>
      </c>
      <c r="B701" s="1" t="str">
        <f>Spaces!B701</f>
        <v/>
      </c>
      <c r="C701" s="1" t="str">
        <f>Spaces!C701</f>
        <v/>
      </c>
      <c r="D701" s="1" t="str">
        <f>Spaces!D701</f>
        <v/>
      </c>
      <c r="E701" s="1" t="str">
        <f>Spaces!E701</f>
        <v/>
      </c>
      <c r="F701" s="1" t="str">
        <f>Spaces!F701</f>
        <v/>
      </c>
      <c r="G701" s="1" t="str">
        <f>Spaces!G701</f>
        <v/>
      </c>
      <c r="H701" s="1" t="str">
        <f>Spaces!H701</f>
        <v/>
      </c>
      <c r="I701" s="1" t="str">
        <f>Spaces!I701</f>
        <v/>
      </c>
      <c r="J701" s="1" t="str">
        <f>Spaces!J701</f>
        <v/>
      </c>
      <c r="K701" s="1" t="str">
        <f>Spaces!K701</f>
        <v/>
      </c>
      <c r="L701" s="1" t="str">
        <f>Spaces!L701</f>
        <v/>
      </c>
      <c r="M701" s="1" t="str">
        <f>Spaces!M701</f>
        <v/>
      </c>
      <c r="N701" s="1" t="str">
        <f>Spaces!N701</f>
        <v/>
      </c>
      <c r="O701" s="1" t="str">
        <f>Spaces!O701</f>
        <v/>
      </c>
      <c r="P701" s="1" t="str">
        <f>Spaces!P701</f>
        <v/>
      </c>
      <c r="Q701" s="1" t="str">
        <f>Spaces!Q701</f>
        <v/>
      </c>
      <c r="R701" s="1" t="str">
        <f>Spaces!R701</f>
        <v/>
      </c>
      <c r="S701" s="1" t="str">
        <f>Spaces!S701</f>
        <v/>
      </c>
      <c r="T701" s="1" t="str">
        <f>Spaces!T701</f>
        <v/>
      </c>
      <c r="U701" s="1" t="str">
        <f>Spaces!U701</f>
        <v/>
      </c>
      <c r="V701" s="1" t="str">
        <f t="shared" si="1"/>
        <v/>
      </c>
      <c r="W701" s="5" t="str">
        <f t="shared" si="2"/>
        <v/>
      </c>
      <c r="X701" s="5" t="str">
        <f t="shared" si="3"/>
        <v/>
      </c>
      <c r="Y701" s="5" t="str">
        <f t="shared" si="4"/>
        <v/>
      </c>
      <c r="Z701" s="5" t="str">
        <f t="shared" si="5"/>
        <v/>
      </c>
    </row>
    <row r="702">
      <c r="A702" s="1" t="str">
        <f>Spaces!A702</f>
        <v/>
      </c>
      <c r="B702" s="1" t="str">
        <f>Spaces!B702</f>
        <v/>
      </c>
      <c r="C702" s="1" t="str">
        <f>Spaces!C702</f>
        <v/>
      </c>
      <c r="D702" s="1" t="str">
        <f>Spaces!D702</f>
        <v/>
      </c>
      <c r="E702" s="1" t="str">
        <f>Spaces!E702</f>
        <v/>
      </c>
      <c r="F702" s="1" t="str">
        <f>Spaces!F702</f>
        <v/>
      </c>
      <c r="G702" s="1" t="str">
        <f>Spaces!G702</f>
        <v/>
      </c>
      <c r="H702" s="1" t="str">
        <f>Spaces!H702</f>
        <v/>
      </c>
      <c r="I702" s="1" t="str">
        <f>Spaces!I702</f>
        <v/>
      </c>
      <c r="J702" s="1" t="str">
        <f>Spaces!J702</f>
        <v/>
      </c>
      <c r="K702" s="1" t="str">
        <f>Spaces!K702</f>
        <v/>
      </c>
      <c r="L702" s="1" t="str">
        <f>Spaces!L702</f>
        <v/>
      </c>
      <c r="M702" s="1" t="str">
        <f>Spaces!M702</f>
        <v/>
      </c>
      <c r="N702" s="1" t="str">
        <f>Spaces!N702</f>
        <v/>
      </c>
      <c r="O702" s="1" t="str">
        <f>Spaces!O702</f>
        <v/>
      </c>
      <c r="P702" s="1" t="str">
        <f>Spaces!P702</f>
        <v/>
      </c>
      <c r="Q702" s="1" t="str">
        <f>Spaces!Q702</f>
        <v/>
      </c>
      <c r="R702" s="1" t="str">
        <f>Spaces!R702</f>
        <v/>
      </c>
      <c r="S702" s="1" t="str">
        <f>Spaces!S702</f>
        <v/>
      </c>
      <c r="T702" s="1" t="str">
        <f>Spaces!T702</f>
        <v/>
      </c>
      <c r="U702" s="1" t="str">
        <f>Spaces!U702</f>
        <v/>
      </c>
      <c r="V702" s="1" t="str">
        <f t="shared" si="1"/>
        <v/>
      </c>
      <c r="W702" s="5" t="str">
        <f t="shared" si="2"/>
        <v/>
      </c>
      <c r="X702" s="5" t="str">
        <f t="shared" si="3"/>
        <v/>
      </c>
      <c r="Y702" s="5" t="str">
        <f t="shared" si="4"/>
        <v/>
      </c>
      <c r="Z702" s="5" t="str">
        <f t="shared" si="5"/>
        <v/>
      </c>
    </row>
    <row r="703">
      <c r="A703" s="1" t="str">
        <f>Spaces!A703</f>
        <v/>
      </c>
      <c r="B703" s="1" t="str">
        <f>Spaces!B703</f>
        <v/>
      </c>
      <c r="C703" s="1" t="str">
        <f>Spaces!C703</f>
        <v/>
      </c>
      <c r="D703" s="1" t="str">
        <f>Spaces!D703</f>
        <v/>
      </c>
      <c r="E703" s="1" t="str">
        <f>Spaces!E703</f>
        <v/>
      </c>
      <c r="F703" s="1" t="str">
        <f>Spaces!F703</f>
        <v/>
      </c>
      <c r="G703" s="1" t="str">
        <f>Spaces!G703</f>
        <v/>
      </c>
      <c r="H703" s="1" t="str">
        <f>Spaces!H703</f>
        <v/>
      </c>
      <c r="I703" s="1" t="str">
        <f>Spaces!I703</f>
        <v/>
      </c>
      <c r="J703" s="1" t="str">
        <f>Spaces!J703</f>
        <v/>
      </c>
      <c r="K703" s="1" t="str">
        <f>Spaces!K703</f>
        <v/>
      </c>
      <c r="L703" s="1" t="str">
        <f>Spaces!L703</f>
        <v/>
      </c>
      <c r="M703" s="1" t="str">
        <f>Spaces!M703</f>
        <v/>
      </c>
      <c r="N703" s="1" t="str">
        <f>Spaces!N703</f>
        <v/>
      </c>
      <c r="O703" s="1" t="str">
        <f>Spaces!O703</f>
        <v/>
      </c>
      <c r="P703" s="1" t="str">
        <f>Spaces!P703</f>
        <v/>
      </c>
      <c r="Q703" s="1" t="str">
        <f>Spaces!Q703</f>
        <v/>
      </c>
      <c r="R703" s="1" t="str">
        <f>Spaces!R703</f>
        <v/>
      </c>
      <c r="S703" s="1" t="str">
        <f>Spaces!S703</f>
        <v/>
      </c>
      <c r="T703" s="1" t="str">
        <f>Spaces!T703</f>
        <v/>
      </c>
      <c r="U703" s="1" t="str">
        <f>Spaces!U703</f>
        <v/>
      </c>
      <c r="V703" s="1" t="str">
        <f t="shared" si="1"/>
        <v/>
      </c>
      <c r="W703" s="5" t="str">
        <f t="shared" si="2"/>
        <v/>
      </c>
      <c r="X703" s="5" t="str">
        <f t="shared" si="3"/>
        <v/>
      </c>
      <c r="Y703" s="5" t="str">
        <f t="shared" si="4"/>
        <v/>
      </c>
      <c r="Z703" s="5" t="str">
        <f t="shared" si="5"/>
        <v/>
      </c>
    </row>
    <row r="704">
      <c r="A704" s="1" t="str">
        <f>Spaces!A704</f>
        <v/>
      </c>
      <c r="B704" s="1" t="str">
        <f>Spaces!B704</f>
        <v/>
      </c>
      <c r="C704" s="1" t="str">
        <f>Spaces!C704</f>
        <v/>
      </c>
      <c r="D704" s="1" t="str">
        <f>Spaces!D704</f>
        <v/>
      </c>
      <c r="E704" s="1" t="str">
        <f>Spaces!E704</f>
        <v/>
      </c>
      <c r="F704" s="1" t="str">
        <f>Spaces!F704</f>
        <v/>
      </c>
      <c r="G704" s="1" t="str">
        <f>Spaces!G704</f>
        <v/>
      </c>
      <c r="H704" s="1" t="str">
        <f>Spaces!H704</f>
        <v/>
      </c>
      <c r="I704" s="1" t="str">
        <f>Spaces!I704</f>
        <v/>
      </c>
      <c r="J704" s="1" t="str">
        <f>Spaces!J704</f>
        <v/>
      </c>
      <c r="K704" s="1" t="str">
        <f>Spaces!K704</f>
        <v/>
      </c>
      <c r="L704" s="1" t="str">
        <f>Spaces!L704</f>
        <v/>
      </c>
      <c r="M704" s="1" t="str">
        <f>Spaces!M704</f>
        <v/>
      </c>
      <c r="N704" s="1" t="str">
        <f>Spaces!N704</f>
        <v/>
      </c>
      <c r="O704" s="1" t="str">
        <f>Spaces!O704</f>
        <v/>
      </c>
      <c r="P704" s="1" t="str">
        <f>Spaces!P704</f>
        <v/>
      </c>
      <c r="Q704" s="1" t="str">
        <f>Spaces!Q704</f>
        <v/>
      </c>
      <c r="R704" s="1" t="str">
        <f>Spaces!R704</f>
        <v/>
      </c>
      <c r="S704" s="1" t="str">
        <f>Spaces!S704</f>
        <v/>
      </c>
      <c r="T704" s="1" t="str">
        <f>Spaces!T704</f>
        <v/>
      </c>
      <c r="U704" s="1" t="str">
        <f>Spaces!U704</f>
        <v/>
      </c>
      <c r="V704" s="1" t="str">
        <f t="shared" si="1"/>
        <v/>
      </c>
      <c r="W704" s="5" t="str">
        <f t="shared" si="2"/>
        <v/>
      </c>
      <c r="X704" s="5" t="str">
        <f t="shared" si="3"/>
        <v/>
      </c>
      <c r="Y704" s="5" t="str">
        <f t="shared" si="4"/>
        <v/>
      </c>
      <c r="Z704" s="5" t="str">
        <f t="shared" si="5"/>
        <v/>
      </c>
    </row>
    <row r="705">
      <c r="A705" s="1" t="str">
        <f>Spaces!A705</f>
        <v/>
      </c>
      <c r="B705" s="1" t="str">
        <f>Spaces!B705</f>
        <v/>
      </c>
      <c r="C705" s="1" t="str">
        <f>Spaces!C705</f>
        <v/>
      </c>
      <c r="D705" s="1" t="str">
        <f>Spaces!D705</f>
        <v/>
      </c>
      <c r="E705" s="1" t="str">
        <f>Spaces!E705</f>
        <v/>
      </c>
      <c r="F705" s="1" t="str">
        <f>Spaces!F705</f>
        <v/>
      </c>
      <c r="G705" s="1" t="str">
        <f>Spaces!G705</f>
        <v/>
      </c>
      <c r="H705" s="1" t="str">
        <f>Spaces!H705</f>
        <v/>
      </c>
      <c r="I705" s="1" t="str">
        <f>Spaces!I705</f>
        <v/>
      </c>
      <c r="J705" s="1" t="str">
        <f>Spaces!J705</f>
        <v/>
      </c>
      <c r="K705" s="1" t="str">
        <f>Spaces!K705</f>
        <v/>
      </c>
      <c r="L705" s="1" t="str">
        <f>Spaces!L705</f>
        <v/>
      </c>
      <c r="M705" s="1" t="str">
        <f>Spaces!M705</f>
        <v/>
      </c>
      <c r="N705" s="1" t="str">
        <f>Spaces!N705</f>
        <v/>
      </c>
      <c r="O705" s="1" t="str">
        <f>Spaces!O705</f>
        <v/>
      </c>
      <c r="P705" s="1" t="str">
        <f>Spaces!P705</f>
        <v/>
      </c>
      <c r="Q705" s="1" t="str">
        <f>Spaces!Q705</f>
        <v/>
      </c>
      <c r="R705" s="1" t="str">
        <f>Spaces!R705</f>
        <v/>
      </c>
      <c r="S705" s="1" t="str">
        <f>Spaces!S705</f>
        <v/>
      </c>
      <c r="T705" s="1" t="str">
        <f>Spaces!T705</f>
        <v/>
      </c>
      <c r="U705" s="1" t="str">
        <f>Spaces!U705</f>
        <v/>
      </c>
      <c r="V705" s="1" t="str">
        <f t="shared" si="1"/>
        <v/>
      </c>
      <c r="W705" s="5" t="str">
        <f t="shared" si="2"/>
        <v/>
      </c>
      <c r="X705" s="5" t="str">
        <f t="shared" si="3"/>
        <v/>
      </c>
      <c r="Y705" s="5" t="str">
        <f t="shared" si="4"/>
        <v/>
      </c>
      <c r="Z705" s="5" t="str">
        <f t="shared" si="5"/>
        <v/>
      </c>
    </row>
    <row r="706">
      <c r="A706" s="1" t="str">
        <f>Spaces!A706</f>
        <v/>
      </c>
      <c r="B706" s="1" t="str">
        <f>Spaces!B706</f>
        <v/>
      </c>
      <c r="C706" s="1" t="str">
        <f>Spaces!C706</f>
        <v/>
      </c>
      <c r="D706" s="1" t="str">
        <f>Spaces!D706</f>
        <v/>
      </c>
      <c r="E706" s="1" t="str">
        <f>Spaces!E706</f>
        <v/>
      </c>
      <c r="F706" s="1" t="str">
        <f>Spaces!F706</f>
        <v/>
      </c>
      <c r="G706" s="1" t="str">
        <f>Spaces!G706</f>
        <v/>
      </c>
      <c r="H706" s="1" t="str">
        <f>Spaces!H706</f>
        <v/>
      </c>
      <c r="I706" s="1" t="str">
        <f>Spaces!I706</f>
        <v/>
      </c>
      <c r="J706" s="1" t="str">
        <f>Spaces!J706</f>
        <v/>
      </c>
      <c r="K706" s="1" t="str">
        <f>Spaces!K706</f>
        <v/>
      </c>
      <c r="L706" s="1" t="str">
        <f>Spaces!L706</f>
        <v/>
      </c>
      <c r="M706" s="1" t="str">
        <f>Spaces!M706</f>
        <v/>
      </c>
      <c r="N706" s="1" t="str">
        <f>Spaces!N706</f>
        <v/>
      </c>
      <c r="O706" s="1" t="str">
        <f>Spaces!O706</f>
        <v/>
      </c>
      <c r="P706" s="1" t="str">
        <f>Spaces!P706</f>
        <v/>
      </c>
      <c r="Q706" s="1" t="str">
        <f>Spaces!Q706</f>
        <v/>
      </c>
      <c r="R706" s="1" t="str">
        <f>Spaces!R706</f>
        <v/>
      </c>
      <c r="S706" s="1" t="str">
        <f>Spaces!S706</f>
        <v/>
      </c>
      <c r="T706" s="1" t="str">
        <f>Spaces!T706</f>
        <v/>
      </c>
      <c r="U706" s="1" t="str">
        <f>Spaces!U706</f>
        <v/>
      </c>
      <c r="V706" s="1" t="str">
        <f t="shared" si="1"/>
        <v/>
      </c>
      <c r="W706" s="5" t="str">
        <f t="shared" si="2"/>
        <v/>
      </c>
      <c r="X706" s="5" t="str">
        <f t="shared" si="3"/>
        <v/>
      </c>
      <c r="Y706" s="5" t="str">
        <f t="shared" si="4"/>
        <v/>
      </c>
      <c r="Z706" s="5" t="str">
        <f t="shared" si="5"/>
        <v/>
      </c>
    </row>
    <row r="707">
      <c r="A707" s="1" t="str">
        <f>Spaces!A707</f>
        <v/>
      </c>
      <c r="B707" s="1" t="str">
        <f>Spaces!B707</f>
        <v/>
      </c>
      <c r="C707" s="1" t="str">
        <f>Spaces!C707</f>
        <v/>
      </c>
      <c r="D707" s="1" t="str">
        <f>Spaces!D707</f>
        <v/>
      </c>
      <c r="E707" s="1" t="str">
        <f>Spaces!E707</f>
        <v/>
      </c>
      <c r="F707" s="1" t="str">
        <f>Spaces!F707</f>
        <v/>
      </c>
      <c r="G707" s="1" t="str">
        <f>Spaces!G707</f>
        <v/>
      </c>
      <c r="H707" s="1" t="str">
        <f>Spaces!H707</f>
        <v/>
      </c>
      <c r="I707" s="1" t="str">
        <f>Spaces!I707</f>
        <v/>
      </c>
      <c r="J707" s="1" t="str">
        <f>Spaces!J707</f>
        <v/>
      </c>
      <c r="K707" s="1" t="str">
        <f>Spaces!K707</f>
        <v/>
      </c>
      <c r="L707" s="1" t="str">
        <f>Spaces!L707</f>
        <v/>
      </c>
      <c r="M707" s="1" t="str">
        <f>Spaces!M707</f>
        <v/>
      </c>
      <c r="N707" s="1" t="str">
        <f>Spaces!N707</f>
        <v/>
      </c>
      <c r="O707" s="1" t="str">
        <f>Spaces!O707</f>
        <v/>
      </c>
      <c r="P707" s="1" t="str">
        <f>Spaces!P707</f>
        <v/>
      </c>
      <c r="Q707" s="1" t="str">
        <f>Spaces!Q707</f>
        <v/>
      </c>
      <c r="R707" s="1" t="str">
        <f>Spaces!R707</f>
        <v/>
      </c>
      <c r="S707" s="1" t="str">
        <f>Spaces!S707</f>
        <v/>
      </c>
      <c r="T707" s="1" t="str">
        <f>Spaces!T707</f>
        <v/>
      </c>
      <c r="U707" s="1" t="str">
        <f>Spaces!U707</f>
        <v/>
      </c>
      <c r="V707" s="1" t="str">
        <f t="shared" si="1"/>
        <v/>
      </c>
      <c r="W707" s="5" t="str">
        <f t="shared" si="2"/>
        <v/>
      </c>
      <c r="X707" s="5" t="str">
        <f t="shared" si="3"/>
        <v/>
      </c>
      <c r="Y707" s="5" t="str">
        <f t="shared" si="4"/>
        <v/>
      </c>
      <c r="Z707" s="5" t="str">
        <f t="shared" si="5"/>
        <v/>
      </c>
    </row>
    <row r="708">
      <c r="A708" s="1" t="str">
        <f>Spaces!A708</f>
        <v/>
      </c>
      <c r="B708" s="1" t="str">
        <f>Spaces!B708</f>
        <v/>
      </c>
      <c r="C708" s="1" t="str">
        <f>Spaces!C708</f>
        <v/>
      </c>
      <c r="D708" s="1" t="str">
        <f>Spaces!D708</f>
        <v/>
      </c>
      <c r="E708" s="1" t="str">
        <f>Spaces!E708</f>
        <v/>
      </c>
      <c r="F708" s="1" t="str">
        <f>Spaces!F708</f>
        <v/>
      </c>
      <c r="G708" s="1" t="str">
        <f>Spaces!G708</f>
        <v/>
      </c>
      <c r="H708" s="1" t="str">
        <f>Spaces!H708</f>
        <v/>
      </c>
      <c r="I708" s="1" t="str">
        <f>Spaces!I708</f>
        <v/>
      </c>
      <c r="J708" s="1" t="str">
        <f>Spaces!J708</f>
        <v/>
      </c>
      <c r="K708" s="1" t="str">
        <f>Spaces!K708</f>
        <v/>
      </c>
      <c r="L708" s="1" t="str">
        <f>Spaces!L708</f>
        <v/>
      </c>
      <c r="M708" s="1" t="str">
        <f>Spaces!M708</f>
        <v/>
      </c>
      <c r="N708" s="1" t="str">
        <f>Spaces!N708</f>
        <v/>
      </c>
      <c r="O708" s="1" t="str">
        <f>Spaces!O708</f>
        <v/>
      </c>
      <c r="P708" s="1" t="str">
        <f>Spaces!P708</f>
        <v/>
      </c>
      <c r="Q708" s="1" t="str">
        <f>Spaces!Q708</f>
        <v/>
      </c>
      <c r="R708" s="1" t="str">
        <f>Spaces!R708</f>
        <v/>
      </c>
      <c r="S708" s="1" t="str">
        <f>Spaces!S708</f>
        <v/>
      </c>
      <c r="T708" s="1" t="str">
        <f>Spaces!T708</f>
        <v/>
      </c>
      <c r="U708" s="1" t="str">
        <f>Spaces!U708</f>
        <v/>
      </c>
      <c r="V708" s="1" t="str">
        <f t="shared" si="1"/>
        <v/>
      </c>
      <c r="W708" s="5" t="str">
        <f t="shared" si="2"/>
        <v/>
      </c>
      <c r="X708" s="5" t="str">
        <f t="shared" si="3"/>
        <v/>
      </c>
      <c r="Y708" s="5" t="str">
        <f t="shared" si="4"/>
        <v/>
      </c>
      <c r="Z708" s="5" t="str">
        <f t="shared" si="5"/>
        <v/>
      </c>
    </row>
    <row r="709">
      <c r="A709" s="1" t="str">
        <f>Spaces!A709</f>
        <v/>
      </c>
      <c r="B709" s="1" t="str">
        <f>Spaces!B709</f>
        <v/>
      </c>
      <c r="C709" s="1" t="str">
        <f>Spaces!C709</f>
        <v/>
      </c>
      <c r="D709" s="1" t="str">
        <f>Spaces!D709</f>
        <v/>
      </c>
      <c r="E709" s="1" t="str">
        <f>Spaces!E709</f>
        <v/>
      </c>
      <c r="F709" s="1" t="str">
        <f>Spaces!F709</f>
        <v/>
      </c>
      <c r="G709" s="1" t="str">
        <f>Spaces!G709</f>
        <v/>
      </c>
      <c r="H709" s="1" t="str">
        <f>Spaces!H709</f>
        <v/>
      </c>
      <c r="I709" s="1" t="str">
        <f>Spaces!I709</f>
        <v/>
      </c>
      <c r="J709" s="1" t="str">
        <f>Spaces!J709</f>
        <v/>
      </c>
      <c r="K709" s="1" t="str">
        <f>Spaces!K709</f>
        <v/>
      </c>
      <c r="L709" s="1" t="str">
        <f>Spaces!L709</f>
        <v/>
      </c>
      <c r="M709" s="1" t="str">
        <f>Spaces!M709</f>
        <v/>
      </c>
      <c r="N709" s="1" t="str">
        <f>Spaces!N709</f>
        <v/>
      </c>
      <c r="O709" s="1" t="str">
        <f>Spaces!O709</f>
        <v/>
      </c>
      <c r="P709" s="1" t="str">
        <f>Spaces!P709</f>
        <v/>
      </c>
      <c r="Q709" s="1" t="str">
        <f>Spaces!Q709</f>
        <v/>
      </c>
      <c r="R709" s="1" t="str">
        <f>Spaces!R709</f>
        <v/>
      </c>
      <c r="S709" s="1" t="str">
        <f>Spaces!S709</f>
        <v/>
      </c>
      <c r="T709" s="1" t="str">
        <f>Spaces!T709</f>
        <v/>
      </c>
      <c r="U709" s="1" t="str">
        <f>Spaces!U709</f>
        <v/>
      </c>
      <c r="V709" s="1" t="str">
        <f t="shared" si="1"/>
        <v/>
      </c>
      <c r="W709" s="5" t="str">
        <f t="shared" si="2"/>
        <v/>
      </c>
      <c r="X709" s="5" t="str">
        <f t="shared" si="3"/>
        <v/>
      </c>
      <c r="Y709" s="5" t="str">
        <f t="shared" si="4"/>
        <v/>
      </c>
      <c r="Z709" s="5" t="str">
        <f t="shared" si="5"/>
        <v/>
      </c>
    </row>
    <row r="710">
      <c r="A710" s="1" t="str">
        <f>Spaces!A710</f>
        <v/>
      </c>
      <c r="B710" s="1" t="str">
        <f>Spaces!B710</f>
        <v/>
      </c>
      <c r="C710" s="1" t="str">
        <f>Spaces!C710</f>
        <v/>
      </c>
      <c r="D710" s="1" t="str">
        <f>Spaces!D710</f>
        <v/>
      </c>
      <c r="E710" s="1" t="str">
        <f>Spaces!E710</f>
        <v/>
      </c>
      <c r="F710" s="1" t="str">
        <f>Spaces!F710</f>
        <v/>
      </c>
      <c r="G710" s="1" t="str">
        <f>Spaces!G710</f>
        <v/>
      </c>
      <c r="H710" s="1" t="str">
        <f>Spaces!H710</f>
        <v/>
      </c>
      <c r="I710" s="1" t="str">
        <f>Spaces!I710</f>
        <v/>
      </c>
      <c r="J710" s="1" t="str">
        <f>Spaces!J710</f>
        <v/>
      </c>
      <c r="K710" s="1" t="str">
        <f>Spaces!K710</f>
        <v/>
      </c>
      <c r="L710" s="1" t="str">
        <f>Spaces!L710</f>
        <v/>
      </c>
      <c r="M710" s="1" t="str">
        <f>Spaces!M710</f>
        <v/>
      </c>
      <c r="N710" s="1" t="str">
        <f>Spaces!N710</f>
        <v/>
      </c>
      <c r="O710" s="1" t="str">
        <f>Spaces!O710</f>
        <v/>
      </c>
      <c r="P710" s="1" t="str">
        <f>Spaces!P710</f>
        <v/>
      </c>
      <c r="Q710" s="1" t="str">
        <f>Spaces!Q710</f>
        <v/>
      </c>
      <c r="R710" s="1" t="str">
        <f>Spaces!R710</f>
        <v/>
      </c>
      <c r="S710" s="1" t="str">
        <f>Spaces!S710</f>
        <v/>
      </c>
      <c r="T710" s="1" t="str">
        <f>Spaces!T710</f>
        <v/>
      </c>
      <c r="U710" s="1" t="str">
        <f>Spaces!U710</f>
        <v/>
      </c>
      <c r="V710" s="1" t="str">
        <f t="shared" si="1"/>
        <v/>
      </c>
      <c r="W710" s="5" t="str">
        <f t="shared" si="2"/>
        <v/>
      </c>
      <c r="X710" s="5" t="str">
        <f t="shared" si="3"/>
        <v/>
      </c>
      <c r="Y710" s="5" t="str">
        <f t="shared" si="4"/>
        <v/>
      </c>
      <c r="Z710" s="5" t="str">
        <f t="shared" si="5"/>
        <v/>
      </c>
    </row>
    <row r="711">
      <c r="A711" s="1" t="str">
        <f>Spaces!A711</f>
        <v/>
      </c>
      <c r="B711" s="1" t="str">
        <f>Spaces!B711</f>
        <v/>
      </c>
      <c r="C711" s="1" t="str">
        <f>Spaces!C711</f>
        <v/>
      </c>
      <c r="D711" s="1" t="str">
        <f>Spaces!D711</f>
        <v/>
      </c>
      <c r="E711" s="1" t="str">
        <f>Spaces!E711</f>
        <v/>
      </c>
      <c r="F711" s="1" t="str">
        <f>Spaces!F711</f>
        <v/>
      </c>
      <c r="G711" s="1" t="str">
        <f>Spaces!G711</f>
        <v/>
      </c>
      <c r="H711" s="1" t="str">
        <f>Spaces!H711</f>
        <v/>
      </c>
      <c r="I711" s="1" t="str">
        <f>Spaces!I711</f>
        <v/>
      </c>
      <c r="J711" s="1" t="str">
        <f>Spaces!J711</f>
        <v/>
      </c>
      <c r="K711" s="1" t="str">
        <f>Spaces!K711</f>
        <v/>
      </c>
      <c r="L711" s="1" t="str">
        <f>Spaces!L711</f>
        <v/>
      </c>
      <c r="M711" s="1" t="str">
        <f>Spaces!M711</f>
        <v/>
      </c>
      <c r="N711" s="1" t="str">
        <f>Spaces!N711</f>
        <v/>
      </c>
      <c r="O711" s="1" t="str">
        <f>Spaces!O711</f>
        <v/>
      </c>
      <c r="P711" s="1" t="str">
        <f>Spaces!P711</f>
        <v/>
      </c>
      <c r="Q711" s="1" t="str">
        <f>Spaces!Q711</f>
        <v/>
      </c>
      <c r="R711" s="1" t="str">
        <f>Spaces!R711</f>
        <v/>
      </c>
      <c r="S711" s="1" t="str">
        <f>Spaces!S711</f>
        <v/>
      </c>
      <c r="T711" s="1" t="str">
        <f>Spaces!T711</f>
        <v/>
      </c>
      <c r="U711" s="1" t="str">
        <f>Spaces!U711</f>
        <v/>
      </c>
      <c r="V711" s="1" t="str">
        <f t="shared" si="1"/>
        <v/>
      </c>
      <c r="W711" s="5" t="str">
        <f t="shared" si="2"/>
        <v/>
      </c>
      <c r="X711" s="5" t="str">
        <f t="shared" si="3"/>
        <v/>
      </c>
      <c r="Y711" s="5" t="str">
        <f t="shared" si="4"/>
        <v/>
      </c>
      <c r="Z711" s="5" t="str">
        <f t="shared" si="5"/>
        <v/>
      </c>
    </row>
    <row r="712">
      <c r="A712" s="1" t="str">
        <f>Spaces!A712</f>
        <v/>
      </c>
      <c r="B712" s="1" t="str">
        <f>Spaces!B712</f>
        <v/>
      </c>
      <c r="C712" s="1" t="str">
        <f>Spaces!C712</f>
        <v/>
      </c>
      <c r="D712" s="1" t="str">
        <f>Spaces!D712</f>
        <v/>
      </c>
      <c r="E712" s="1" t="str">
        <f>Spaces!E712</f>
        <v/>
      </c>
      <c r="F712" s="1" t="str">
        <f>Spaces!F712</f>
        <v/>
      </c>
      <c r="G712" s="1" t="str">
        <f>Spaces!G712</f>
        <v/>
      </c>
      <c r="H712" s="1" t="str">
        <f>Spaces!H712</f>
        <v/>
      </c>
      <c r="I712" s="1" t="str">
        <f>Spaces!I712</f>
        <v/>
      </c>
      <c r="J712" s="1" t="str">
        <f>Spaces!J712</f>
        <v/>
      </c>
      <c r="K712" s="1" t="str">
        <f>Spaces!K712</f>
        <v/>
      </c>
      <c r="L712" s="1" t="str">
        <f>Spaces!L712</f>
        <v/>
      </c>
      <c r="M712" s="1" t="str">
        <f>Spaces!M712</f>
        <v/>
      </c>
      <c r="N712" s="1" t="str">
        <f>Spaces!N712</f>
        <v/>
      </c>
      <c r="O712" s="1" t="str">
        <f>Spaces!O712</f>
        <v/>
      </c>
      <c r="P712" s="1" t="str">
        <f>Spaces!P712</f>
        <v/>
      </c>
      <c r="Q712" s="1" t="str">
        <f>Spaces!Q712</f>
        <v/>
      </c>
      <c r="R712" s="1" t="str">
        <f>Spaces!R712</f>
        <v/>
      </c>
      <c r="S712" s="1" t="str">
        <f>Spaces!S712</f>
        <v/>
      </c>
      <c r="T712" s="1" t="str">
        <f>Spaces!T712</f>
        <v/>
      </c>
      <c r="U712" s="1" t="str">
        <f>Spaces!U712</f>
        <v/>
      </c>
      <c r="V712" s="1" t="str">
        <f t="shared" si="1"/>
        <v/>
      </c>
      <c r="W712" s="5" t="str">
        <f t="shared" si="2"/>
        <v/>
      </c>
      <c r="X712" s="5" t="str">
        <f t="shared" si="3"/>
        <v/>
      </c>
      <c r="Y712" s="5" t="str">
        <f t="shared" si="4"/>
        <v/>
      </c>
      <c r="Z712" s="5" t="str">
        <f t="shared" si="5"/>
        <v/>
      </c>
    </row>
    <row r="713">
      <c r="A713" s="1" t="str">
        <f>Spaces!A713</f>
        <v/>
      </c>
      <c r="B713" s="1" t="str">
        <f>Spaces!B713</f>
        <v/>
      </c>
      <c r="C713" s="1" t="str">
        <f>Spaces!C713</f>
        <v/>
      </c>
      <c r="D713" s="1" t="str">
        <f>Spaces!D713</f>
        <v/>
      </c>
      <c r="E713" s="1" t="str">
        <f>Spaces!E713</f>
        <v/>
      </c>
      <c r="F713" s="1" t="str">
        <f>Spaces!F713</f>
        <v/>
      </c>
      <c r="G713" s="1" t="str">
        <f>Spaces!G713</f>
        <v/>
      </c>
      <c r="H713" s="1" t="str">
        <f>Spaces!H713</f>
        <v/>
      </c>
      <c r="I713" s="1" t="str">
        <f>Spaces!I713</f>
        <v/>
      </c>
      <c r="J713" s="1" t="str">
        <f>Spaces!J713</f>
        <v/>
      </c>
      <c r="K713" s="1" t="str">
        <f>Spaces!K713</f>
        <v/>
      </c>
      <c r="L713" s="1" t="str">
        <f>Spaces!L713</f>
        <v/>
      </c>
      <c r="M713" s="1" t="str">
        <f>Spaces!M713</f>
        <v/>
      </c>
      <c r="N713" s="1" t="str">
        <f>Spaces!N713</f>
        <v/>
      </c>
      <c r="O713" s="1" t="str">
        <f>Spaces!O713</f>
        <v/>
      </c>
      <c r="P713" s="1" t="str">
        <f>Spaces!P713</f>
        <v/>
      </c>
      <c r="Q713" s="1" t="str">
        <f>Spaces!Q713</f>
        <v/>
      </c>
      <c r="R713" s="1" t="str">
        <f>Spaces!R713</f>
        <v/>
      </c>
      <c r="S713" s="1" t="str">
        <f>Spaces!S713</f>
        <v/>
      </c>
      <c r="T713" s="1" t="str">
        <f>Spaces!T713</f>
        <v/>
      </c>
      <c r="U713" s="1" t="str">
        <f>Spaces!U713</f>
        <v/>
      </c>
      <c r="V713" s="1" t="str">
        <f t="shared" si="1"/>
        <v/>
      </c>
      <c r="W713" s="5" t="str">
        <f t="shared" si="2"/>
        <v/>
      </c>
      <c r="X713" s="5" t="str">
        <f t="shared" si="3"/>
        <v/>
      </c>
      <c r="Y713" s="5" t="str">
        <f t="shared" si="4"/>
        <v/>
      </c>
      <c r="Z713" s="5" t="str">
        <f t="shared" si="5"/>
        <v/>
      </c>
    </row>
    <row r="714">
      <c r="A714" s="1" t="str">
        <f>Spaces!A714</f>
        <v/>
      </c>
      <c r="B714" s="1" t="str">
        <f>Spaces!B714</f>
        <v/>
      </c>
      <c r="C714" s="1" t="str">
        <f>Spaces!C714</f>
        <v/>
      </c>
      <c r="D714" s="1" t="str">
        <f>Spaces!D714</f>
        <v/>
      </c>
      <c r="E714" s="1" t="str">
        <f>Spaces!E714</f>
        <v/>
      </c>
      <c r="F714" s="1" t="str">
        <f>Spaces!F714</f>
        <v/>
      </c>
      <c r="G714" s="1" t="str">
        <f>Spaces!G714</f>
        <v/>
      </c>
      <c r="H714" s="1" t="str">
        <f>Spaces!H714</f>
        <v/>
      </c>
      <c r="I714" s="1" t="str">
        <f>Spaces!I714</f>
        <v/>
      </c>
      <c r="J714" s="1" t="str">
        <f>Spaces!J714</f>
        <v/>
      </c>
      <c r="K714" s="1" t="str">
        <f>Spaces!K714</f>
        <v/>
      </c>
      <c r="L714" s="1" t="str">
        <f>Spaces!L714</f>
        <v/>
      </c>
      <c r="M714" s="1" t="str">
        <f>Spaces!M714</f>
        <v/>
      </c>
      <c r="N714" s="1" t="str">
        <f>Spaces!N714</f>
        <v/>
      </c>
      <c r="O714" s="1" t="str">
        <f>Spaces!O714</f>
        <v/>
      </c>
      <c r="P714" s="1" t="str">
        <f>Spaces!P714</f>
        <v/>
      </c>
      <c r="Q714" s="1" t="str">
        <f>Spaces!Q714</f>
        <v/>
      </c>
      <c r="R714" s="1" t="str">
        <f>Spaces!R714</f>
        <v/>
      </c>
      <c r="S714" s="1" t="str">
        <f>Spaces!S714</f>
        <v/>
      </c>
      <c r="T714" s="1" t="str">
        <f>Spaces!T714</f>
        <v/>
      </c>
      <c r="U714" s="1" t="str">
        <f>Spaces!U714</f>
        <v/>
      </c>
      <c r="V714" s="1" t="str">
        <f t="shared" si="1"/>
        <v/>
      </c>
      <c r="W714" s="5" t="str">
        <f t="shared" si="2"/>
        <v/>
      </c>
      <c r="X714" s="5" t="str">
        <f t="shared" si="3"/>
        <v/>
      </c>
      <c r="Y714" s="5" t="str">
        <f t="shared" si="4"/>
        <v/>
      </c>
      <c r="Z714" s="5" t="str">
        <f t="shared" si="5"/>
        <v/>
      </c>
    </row>
    <row r="715">
      <c r="A715" s="1" t="str">
        <f>Spaces!A715</f>
        <v/>
      </c>
      <c r="B715" s="1" t="str">
        <f>Spaces!B715</f>
        <v/>
      </c>
      <c r="C715" s="1" t="str">
        <f>Spaces!C715</f>
        <v/>
      </c>
      <c r="D715" s="1" t="str">
        <f>Spaces!D715</f>
        <v/>
      </c>
      <c r="E715" s="1" t="str">
        <f>Spaces!E715</f>
        <v/>
      </c>
      <c r="F715" s="1" t="str">
        <f>Spaces!F715</f>
        <v/>
      </c>
      <c r="G715" s="1" t="str">
        <f>Spaces!G715</f>
        <v/>
      </c>
      <c r="H715" s="1" t="str">
        <f>Spaces!H715</f>
        <v/>
      </c>
      <c r="I715" s="1" t="str">
        <f>Spaces!I715</f>
        <v/>
      </c>
      <c r="J715" s="1" t="str">
        <f>Spaces!J715</f>
        <v/>
      </c>
      <c r="K715" s="1" t="str">
        <f>Spaces!K715</f>
        <v/>
      </c>
      <c r="L715" s="1" t="str">
        <f>Spaces!L715</f>
        <v/>
      </c>
      <c r="M715" s="1" t="str">
        <f>Spaces!M715</f>
        <v/>
      </c>
      <c r="N715" s="1" t="str">
        <f>Spaces!N715</f>
        <v/>
      </c>
      <c r="O715" s="1" t="str">
        <f>Spaces!O715</f>
        <v/>
      </c>
      <c r="P715" s="1" t="str">
        <f>Spaces!P715</f>
        <v/>
      </c>
      <c r="Q715" s="1" t="str">
        <f>Spaces!Q715</f>
        <v/>
      </c>
      <c r="R715" s="1" t="str">
        <f>Spaces!R715</f>
        <v/>
      </c>
      <c r="S715" s="1" t="str">
        <f>Spaces!S715</f>
        <v/>
      </c>
      <c r="T715" s="1" t="str">
        <f>Spaces!T715</f>
        <v/>
      </c>
      <c r="U715" s="1" t="str">
        <f>Spaces!U715</f>
        <v/>
      </c>
      <c r="V715" s="1" t="str">
        <f t="shared" si="1"/>
        <v/>
      </c>
      <c r="W715" s="5" t="str">
        <f t="shared" si="2"/>
        <v/>
      </c>
      <c r="X715" s="5" t="str">
        <f t="shared" si="3"/>
        <v/>
      </c>
      <c r="Y715" s="5" t="str">
        <f t="shared" si="4"/>
        <v/>
      </c>
      <c r="Z715" s="5" t="str">
        <f t="shared" si="5"/>
        <v/>
      </c>
    </row>
    <row r="716">
      <c r="A716" s="1" t="str">
        <f>Spaces!A716</f>
        <v/>
      </c>
      <c r="B716" s="1" t="str">
        <f>Spaces!B716</f>
        <v/>
      </c>
      <c r="C716" s="1" t="str">
        <f>Spaces!C716</f>
        <v/>
      </c>
      <c r="D716" s="1" t="str">
        <f>Spaces!D716</f>
        <v/>
      </c>
      <c r="E716" s="1" t="str">
        <f>Spaces!E716</f>
        <v/>
      </c>
      <c r="F716" s="1" t="str">
        <f>Spaces!F716</f>
        <v/>
      </c>
      <c r="G716" s="1" t="str">
        <f>Spaces!G716</f>
        <v/>
      </c>
      <c r="H716" s="1" t="str">
        <f>Spaces!H716</f>
        <v/>
      </c>
      <c r="I716" s="1" t="str">
        <f>Spaces!I716</f>
        <v/>
      </c>
      <c r="J716" s="1" t="str">
        <f>Spaces!J716</f>
        <v/>
      </c>
      <c r="K716" s="1" t="str">
        <f>Spaces!K716</f>
        <v/>
      </c>
      <c r="L716" s="1" t="str">
        <f>Spaces!L716</f>
        <v/>
      </c>
      <c r="M716" s="1" t="str">
        <f>Spaces!M716</f>
        <v/>
      </c>
      <c r="N716" s="1" t="str">
        <f>Spaces!N716</f>
        <v/>
      </c>
      <c r="O716" s="1" t="str">
        <f>Spaces!O716</f>
        <v/>
      </c>
      <c r="P716" s="1" t="str">
        <f>Spaces!P716</f>
        <v/>
      </c>
      <c r="Q716" s="1" t="str">
        <f>Spaces!Q716</f>
        <v/>
      </c>
      <c r="R716" s="1" t="str">
        <f>Spaces!R716</f>
        <v/>
      </c>
      <c r="S716" s="1" t="str">
        <f>Spaces!S716</f>
        <v/>
      </c>
      <c r="T716" s="1" t="str">
        <f>Spaces!T716</f>
        <v/>
      </c>
      <c r="U716" s="1" t="str">
        <f>Spaces!U716</f>
        <v/>
      </c>
      <c r="V716" s="1" t="str">
        <f t="shared" si="1"/>
        <v/>
      </c>
      <c r="W716" s="5" t="str">
        <f t="shared" si="2"/>
        <v/>
      </c>
      <c r="X716" s="5" t="str">
        <f t="shared" si="3"/>
        <v/>
      </c>
      <c r="Y716" s="5" t="str">
        <f t="shared" si="4"/>
        <v/>
      </c>
      <c r="Z716" s="5" t="str">
        <f t="shared" si="5"/>
        <v/>
      </c>
    </row>
    <row r="717">
      <c r="A717" s="1" t="str">
        <f>Spaces!A717</f>
        <v/>
      </c>
      <c r="B717" s="1" t="str">
        <f>Spaces!B717</f>
        <v/>
      </c>
      <c r="C717" s="1" t="str">
        <f>Spaces!C717</f>
        <v/>
      </c>
      <c r="D717" s="1" t="str">
        <f>Spaces!D717</f>
        <v/>
      </c>
      <c r="E717" s="1" t="str">
        <f>Spaces!E717</f>
        <v/>
      </c>
      <c r="F717" s="1" t="str">
        <f>Spaces!F717</f>
        <v/>
      </c>
      <c r="G717" s="1" t="str">
        <f>Spaces!G717</f>
        <v/>
      </c>
      <c r="H717" s="1" t="str">
        <f>Spaces!H717</f>
        <v/>
      </c>
      <c r="I717" s="1" t="str">
        <f>Spaces!I717</f>
        <v/>
      </c>
      <c r="J717" s="1" t="str">
        <f>Spaces!J717</f>
        <v/>
      </c>
      <c r="K717" s="1" t="str">
        <f>Spaces!K717</f>
        <v/>
      </c>
      <c r="L717" s="1" t="str">
        <f>Spaces!L717</f>
        <v/>
      </c>
      <c r="M717" s="1" t="str">
        <f>Spaces!M717</f>
        <v/>
      </c>
      <c r="N717" s="1" t="str">
        <f>Spaces!N717</f>
        <v/>
      </c>
      <c r="O717" s="1" t="str">
        <f>Spaces!O717</f>
        <v/>
      </c>
      <c r="P717" s="1" t="str">
        <f>Spaces!P717</f>
        <v/>
      </c>
      <c r="Q717" s="1" t="str">
        <f>Spaces!Q717</f>
        <v/>
      </c>
      <c r="R717" s="1" t="str">
        <f>Spaces!R717</f>
        <v/>
      </c>
      <c r="S717" s="1" t="str">
        <f>Spaces!S717</f>
        <v/>
      </c>
      <c r="T717" s="1" t="str">
        <f>Spaces!T717</f>
        <v/>
      </c>
      <c r="U717" s="1" t="str">
        <f>Spaces!U717</f>
        <v/>
      </c>
      <c r="V717" s="1" t="str">
        <f t="shared" si="1"/>
        <v/>
      </c>
      <c r="W717" s="5" t="str">
        <f t="shared" si="2"/>
        <v/>
      </c>
      <c r="X717" s="5" t="str">
        <f t="shared" si="3"/>
        <v/>
      </c>
      <c r="Y717" s="5" t="str">
        <f t="shared" si="4"/>
        <v/>
      </c>
      <c r="Z717" s="5" t="str">
        <f t="shared" si="5"/>
        <v/>
      </c>
    </row>
    <row r="718">
      <c r="A718" s="1" t="str">
        <f>Spaces!A718</f>
        <v/>
      </c>
      <c r="B718" s="1" t="str">
        <f>Spaces!B718</f>
        <v/>
      </c>
      <c r="C718" s="1" t="str">
        <f>Spaces!C718</f>
        <v/>
      </c>
      <c r="D718" s="1" t="str">
        <f>Spaces!D718</f>
        <v/>
      </c>
      <c r="E718" s="1" t="str">
        <f>Spaces!E718</f>
        <v/>
      </c>
      <c r="F718" s="1" t="str">
        <f>Spaces!F718</f>
        <v/>
      </c>
      <c r="G718" s="1" t="str">
        <f>Spaces!G718</f>
        <v/>
      </c>
      <c r="H718" s="1" t="str">
        <f>Spaces!H718</f>
        <v/>
      </c>
      <c r="I718" s="1" t="str">
        <f>Spaces!I718</f>
        <v/>
      </c>
      <c r="J718" s="1" t="str">
        <f>Spaces!J718</f>
        <v/>
      </c>
      <c r="K718" s="1" t="str">
        <f>Spaces!K718</f>
        <v/>
      </c>
      <c r="L718" s="1" t="str">
        <f>Spaces!L718</f>
        <v/>
      </c>
      <c r="M718" s="1" t="str">
        <f>Spaces!M718</f>
        <v/>
      </c>
      <c r="N718" s="1" t="str">
        <f>Spaces!N718</f>
        <v/>
      </c>
      <c r="O718" s="1" t="str">
        <f>Spaces!O718</f>
        <v/>
      </c>
      <c r="P718" s="1" t="str">
        <f>Spaces!P718</f>
        <v/>
      </c>
      <c r="Q718" s="1" t="str">
        <f>Spaces!Q718</f>
        <v/>
      </c>
      <c r="R718" s="1" t="str">
        <f>Spaces!R718</f>
        <v/>
      </c>
      <c r="S718" s="1" t="str">
        <f>Spaces!S718</f>
        <v/>
      </c>
      <c r="T718" s="1" t="str">
        <f>Spaces!T718</f>
        <v/>
      </c>
      <c r="U718" s="1" t="str">
        <f>Spaces!U718</f>
        <v/>
      </c>
      <c r="V718" s="1" t="str">
        <f t="shared" si="1"/>
        <v/>
      </c>
      <c r="W718" s="5" t="str">
        <f t="shared" si="2"/>
        <v/>
      </c>
      <c r="X718" s="5" t="str">
        <f t="shared" si="3"/>
        <v/>
      </c>
      <c r="Y718" s="5" t="str">
        <f t="shared" si="4"/>
        <v/>
      </c>
      <c r="Z718" s="5" t="str">
        <f t="shared" si="5"/>
        <v/>
      </c>
    </row>
    <row r="719">
      <c r="A719" s="1" t="str">
        <f>Spaces!A719</f>
        <v/>
      </c>
      <c r="B719" s="1" t="str">
        <f>Spaces!B719</f>
        <v/>
      </c>
      <c r="C719" s="1" t="str">
        <f>Spaces!C719</f>
        <v/>
      </c>
      <c r="D719" s="1" t="str">
        <f>Spaces!D719</f>
        <v/>
      </c>
      <c r="E719" s="1" t="str">
        <f>Spaces!E719</f>
        <v/>
      </c>
      <c r="F719" s="1" t="str">
        <f>Spaces!F719</f>
        <v/>
      </c>
      <c r="G719" s="1" t="str">
        <f>Spaces!G719</f>
        <v/>
      </c>
      <c r="H719" s="1" t="str">
        <f>Spaces!H719</f>
        <v/>
      </c>
      <c r="I719" s="1" t="str">
        <f>Spaces!I719</f>
        <v/>
      </c>
      <c r="J719" s="1" t="str">
        <f>Spaces!J719</f>
        <v/>
      </c>
      <c r="K719" s="1" t="str">
        <f>Spaces!K719</f>
        <v/>
      </c>
      <c r="L719" s="1" t="str">
        <f>Spaces!L719</f>
        <v/>
      </c>
      <c r="M719" s="1" t="str">
        <f>Spaces!M719</f>
        <v/>
      </c>
      <c r="N719" s="1" t="str">
        <f>Spaces!N719</f>
        <v/>
      </c>
      <c r="O719" s="1" t="str">
        <f>Spaces!O719</f>
        <v/>
      </c>
      <c r="P719" s="1" t="str">
        <f>Spaces!P719</f>
        <v/>
      </c>
      <c r="Q719" s="1" t="str">
        <f>Spaces!Q719</f>
        <v/>
      </c>
      <c r="R719" s="1" t="str">
        <f>Spaces!R719</f>
        <v/>
      </c>
      <c r="S719" s="1" t="str">
        <f>Spaces!S719</f>
        <v/>
      </c>
      <c r="T719" s="1" t="str">
        <f>Spaces!T719</f>
        <v/>
      </c>
      <c r="U719" s="1" t="str">
        <f>Spaces!U719</f>
        <v/>
      </c>
      <c r="V719" s="1" t="str">
        <f t="shared" si="1"/>
        <v/>
      </c>
      <c r="W719" s="5" t="str">
        <f t="shared" si="2"/>
        <v/>
      </c>
      <c r="X719" s="5" t="str">
        <f t="shared" si="3"/>
        <v/>
      </c>
      <c r="Y719" s="5" t="str">
        <f t="shared" si="4"/>
        <v/>
      </c>
      <c r="Z719" s="5" t="str">
        <f t="shared" si="5"/>
        <v/>
      </c>
    </row>
    <row r="720">
      <c r="A720" s="1" t="str">
        <f>Spaces!A720</f>
        <v/>
      </c>
      <c r="B720" s="1" t="str">
        <f>Spaces!B720</f>
        <v/>
      </c>
      <c r="C720" s="1" t="str">
        <f>Spaces!C720</f>
        <v/>
      </c>
      <c r="D720" s="1" t="str">
        <f>Spaces!D720</f>
        <v/>
      </c>
      <c r="E720" s="1" t="str">
        <f>Spaces!E720</f>
        <v/>
      </c>
      <c r="F720" s="1" t="str">
        <f>Spaces!F720</f>
        <v/>
      </c>
      <c r="G720" s="1" t="str">
        <f>Spaces!G720</f>
        <v/>
      </c>
      <c r="H720" s="1" t="str">
        <f>Spaces!H720</f>
        <v/>
      </c>
      <c r="I720" s="1" t="str">
        <f>Spaces!I720</f>
        <v/>
      </c>
      <c r="J720" s="1" t="str">
        <f>Spaces!J720</f>
        <v/>
      </c>
      <c r="K720" s="1" t="str">
        <f>Spaces!K720</f>
        <v/>
      </c>
      <c r="L720" s="1" t="str">
        <f>Spaces!L720</f>
        <v/>
      </c>
      <c r="M720" s="1" t="str">
        <f>Spaces!M720</f>
        <v/>
      </c>
      <c r="N720" s="1" t="str">
        <f>Spaces!N720</f>
        <v/>
      </c>
      <c r="O720" s="1" t="str">
        <f>Spaces!O720</f>
        <v/>
      </c>
      <c r="P720" s="1" t="str">
        <f>Spaces!P720</f>
        <v/>
      </c>
      <c r="Q720" s="1" t="str">
        <f>Spaces!Q720</f>
        <v/>
      </c>
      <c r="R720" s="1" t="str">
        <f>Spaces!R720</f>
        <v/>
      </c>
      <c r="S720" s="1" t="str">
        <f>Spaces!S720</f>
        <v/>
      </c>
      <c r="T720" s="1" t="str">
        <f>Spaces!T720</f>
        <v/>
      </c>
      <c r="U720" s="1" t="str">
        <f>Spaces!U720</f>
        <v/>
      </c>
      <c r="V720" s="1" t="str">
        <f t="shared" si="1"/>
        <v/>
      </c>
      <c r="W720" s="5" t="str">
        <f t="shared" si="2"/>
        <v/>
      </c>
      <c r="X720" s="5" t="str">
        <f t="shared" si="3"/>
        <v/>
      </c>
      <c r="Y720" s="5" t="str">
        <f t="shared" si="4"/>
        <v/>
      </c>
      <c r="Z720" s="5" t="str">
        <f t="shared" si="5"/>
        <v/>
      </c>
    </row>
    <row r="721">
      <c r="A721" s="1" t="str">
        <f>Spaces!A721</f>
        <v/>
      </c>
      <c r="B721" s="1" t="str">
        <f>Spaces!B721</f>
        <v/>
      </c>
      <c r="C721" s="1" t="str">
        <f>Spaces!C721</f>
        <v/>
      </c>
      <c r="D721" s="1" t="str">
        <f>Spaces!D721</f>
        <v/>
      </c>
      <c r="E721" s="1" t="str">
        <f>Spaces!E721</f>
        <v/>
      </c>
      <c r="F721" s="1" t="str">
        <f>Spaces!F721</f>
        <v/>
      </c>
      <c r="G721" s="1" t="str">
        <f>Spaces!G721</f>
        <v/>
      </c>
      <c r="H721" s="1" t="str">
        <f>Spaces!H721</f>
        <v/>
      </c>
      <c r="I721" s="1" t="str">
        <f>Spaces!I721</f>
        <v/>
      </c>
      <c r="J721" s="1" t="str">
        <f>Spaces!J721</f>
        <v/>
      </c>
      <c r="K721" s="1" t="str">
        <f>Spaces!K721</f>
        <v/>
      </c>
      <c r="L721" s="1" t="str">
        <f>Spaces!L721</f>
        <v/>
      </c>
      <c r="M721" s="1" t="str">
        <f>Spaces!M721</f>
        <v/>
      </c>
      <c r="N721" s="1" t="str">
        <f>Spaces!N721</f>
        <v/>
      </c>
      <c r="O721" s="1" t="str">
        <f>Spaces!O721</f>
        <v/>
      </c>
      <c r="P721" s="1" t="str">
        <f>Spaces!P721</f>
        <v/>
      </c>
      <c r="Q721" s="1" t="str">
        <f>Spaces!Q721</f>
        <v/>
      </c>
      <c r="R721" s="1" t="str">
        <f>Spaces!R721</f>
        <v/>
      </c>
      <c r="S721" s="1" t="str">
        <f>Spaces!S721</f>
        <v/>
      </c>
      <c r="T721" s="1" t="str">
        <f>Spaces!T721</f>
        <v/>
      </c>
      <c r="U721" s="1" t="str">
        <f>Spaces!U721</f>
        <v/>
      </c>
      <c r="V721" s="1" t="str">
        <f t="shared" si="1"/>
        <v/>
      </c>
      <c r="W721" s="5" t="str">
        <f t="shared" si="2"/>
        <v/>
      </c>
      <c r="X721" s="5" t="str">
        <f t="shared" si="3"/>
        <v/>
      </c>
      <c r="Y721" s="5" t="str">
        <f t="shared" si="4"/>
        <v/>
      </c>
      <c r="Z721" s="5" t="str">
        <f t="shared" si="5"/>
        <v/>
      </c>
    </row>
    <row r="722">
      <c r="A722" s="1" t="str">
        <f>Spaces!A722</f>
        <v/>
      </c>
      <c r="B722" s="1" t="str">
        <f>Spaces!B722</f>
        <v/>
      </c>
      <c r="C722" s="1" t="str">
        <f>Spaces!C722</f>
        <v/>
      </c>
      <c r="D722" s="1" t="str">
        <f>Spaces!D722</f>
        <v/>
      </c>
      <c r="E722" s="1" t="str">
        <f>Spaces!E722</f>
        <v/>
      </c>
      <c r="F722" s="1" t="str">
        <f>Spaces!F722</f>
        <v/>
      </c>
      <c r="G722" s="1" t="str">
        <f>Spaces!G722</f>
        <v/>
      </c>
      <c r="H722" s="1" t="str">
        <f>Spaces!H722</f>
        <v/>
      </c>
      <c r="I722" s="1" t="str">
        <f>Spaces!I722</f>
        <v/>
      </c>
      <c r="J722" s="1" t="str">
        <f>Spaces!J722</f>
        <v/>
      </c>
      <c r="K722" s="1" t="str">
        <f>Spaces!K722</f>
        <v/>
      </c>
      <c r="L722" s="1" t="str">
        <f>Spaces!L722</f>
        <v/>
      </c>
      <c r="M722" s="1" t="str">
        <f>Spaces!M722</f>
        <v/>
      </c>
      <c r="N722" s="1" t="str">
        <f>Spaces!N722</f>
        <v/>
      </c>
      <c r="O722" s="1" t="str">
        <f>Spaces!O722</f>
        <v/>
      </c>
      <c r="P722" s="1" t="str">
        <f>Spaces!P722</f>
        <v/>
      </c>
      <c r="Q722" s="1" t="str">
        <f>Spaces!Q722</f>
        <v/>
      </c>
      <c r="R722" s="1" t="str">
        <f>Spaces!R722</f>
        <v/>
      </c>
      <c r="S722" s="1" t="str">
        <f>Spaces!S722</f>
        <v/>
      </c>
      <c r="T722" s="1" t="str">
        <f>Spaces!T722</f>
        <v/>
      </c>
      <c r="U722" s="1" t="str">
        <f>Spaces!U722</f>
        <v/>
      </c>
      <c r="V722" s="1" t="str">
        <f t="shared" si="1"/>
        <v/>
      </c>
      <c r="W722" s="5" t="str">
        <f t="shared" si="2"/>
        <v/>
      </c>
      <c r="X722" s="5" t="str">
        <f t="shared" si="3"/>
        <v/>
      </c>
      <c r="Y722" s="5" t="str">
        <f t="shared" si="4"/>
        <v/>
      </c>
      <c r="Z722" s="5" t="str">
        <f t="shared" si="5"/>
        <v/>
      </c>
    </row>
    <row r="723">
      <c r="A723" s="1" t="str">
        <f>Spaces!A723</f>
        <v/>
      </c>
      <c r="B723" s="1" t="str">
        <f>Spaces!B723</f>
        <v/>
      </c>
      <c r="C723" s="1" t="str">
        <f>Spaces!C723</f>
        <v/>
      </c>
      <c r="D723" s="1" t="str">
        <f>Spaces!D723</f>
        <v/>
      </c>
      <c r="E723" s="1" t="str">
        <f>Spaces!E723</f>
        <v/>
      </c>
      <c r="F723" s="1" t="str">
        <f>Spaces!F723</f>
        <v/>
      </c>
      <c r="G723" s="1" t="str">
        <f>Spaces!G723</f>
        <v/>
      </c>
      <c r="H723" s="1" t="str">
        <f>Spaces!H723</f>
        <v/>
      </c>
      <c r="I723" s="1" t="str">
        <f>Spaces!I723</f>
        <v/>
      </c>
      <c r="J723" s="1" t="str">
        <f>Spaces!J723</f>
        <v/>
      </c>
      <c r="K723" s="1" t="str">
        <f>Spaces!K723</f>
        <v/>
      </c>
      <c r="L723" s="1" t="str">
        <f>Spaces!L723</f>
        <v/>
      </c>
      <c r="M723" s="1" t="str">
        <f>Spaces!M723</f>
        <v/>
      </c>
      <c r="N723" s="1" t="str">
        <f>Spaces!N723</f>
        <v/>
      </c>
      <c r="O723" s="1" t="str">
        <f>Spaces!O723</f>
        <v/>
      </c>
      <c r="P723" s="1" t="str">
        <f>Spaces!P723</f>
        <v/>
      </c>
      <c r="Q723" s="1" t="str">
        <f>Spaces!Q723</f>
        <v/>
      </c>
      <c r="R723" s="1" t="str">
        <f>Spaces!R723</f>
        <v/>
      </c>
      <c r="S723" s="1" t="str">
        <f>Spaces!S723</f>
        <v/>
      </c>
      <c r="T723" s="1" t="str">
        <f>Spaces!T723</f>
        <v/>
      </c>
      <c r="U723" s="1" t="str">
        <f>Spaces!U723</f>
        <v/>
      </c>
      <c r="V723" s="1" t="str">
        <f t="shared" si="1"/>
        <v/>
      </c>
      <c r="W723" s="5" t="str">
        <f t="shared" si="2"/>
        <v/>
      </c>
      <c r="X723" s="5" t="str">
        <f t="shared" si="3"/>
        <v/>
      </c>
      <c r="Y723" s="5" t="str">
        <f t="shared" si="4"/>
        <v/>
      </c>
      <c r="Z723" s="5" t="str">
        <f t="shared" si="5"/>
        <v/>
      </c>
    </row>
    <row r="724">
      <c r="A724" s="1" t="str">
        <f>Spaces!A724</f>
        <v/>
      </c>
      <c r="B724" s="1" t="str">
        <f>Spaces!B724</f>
        <v/>
      </c>
      <c r="C724" s="1" t="str">
        <f>Spaces!C724</f>
        <v/>
      </c>
      <c r="D724" s="1" t="str">
        <f>Spaces!D724</f>
        <v/>
      </c>
      <c r="E724" s="1" t="str">
        <f>Spaces!E724</f>
        <v/>
      </c>
      <c r="F724" s="1" t="str">
        <f>Spaces!F724</f>
        <v/>
      </c>
      <c r="G724" s="1" t="str">
        <f>Spaces!G724</f>
        <v/>
      </c>
      <c r="H724" s="1" t="str">
        <f>Spaces!H724</f>
        <v/>
      </c>
      <c r="I724" s="1" t="str">
        <f>Spaces!I724</f>
        <v/>
      </c>
      <c r="J724" s="1" t="str">
        <f>Spaces!J724</f>
        <v/>
      </c>
      <c r="K724" s="1" t="str">
        <f>Spaces!K724</f>
        <v/>
      </c>
      <c r="L724" s="1" t="str">
        <f>Spaces!L724</f>
        <v/>
      </c>
      <c r="M724" s="1" t="str">
        <f>Spaces!M724</f>
        <v/>
      </c>
      <c r="N724" s="1" t="str">
        <f>Spaces!N724</f>
        <v/>
      </c>
      <c r="O724" s="1" t="str">
        <f>Spaces!O724</f>
        <v/>
      </c>
      <c r="P724" s="1" t="str">
        <f>Spaces!P724</f>
        <v/>
      </c>
      <c r="Q724" s="1" t="str">
        <f>Spaces!Q724</f>
        <v/>
      </c>
      <c r="R724" s="1" t="str">
        <f>Spaces!R724</f>
        <v/>
      </c>
      <c r="S724" s="1" t="str">
        <f>Spaces!S724</f>
        <v/>
      </c>
      <c r="T724" s="1" t="str">
        <f>Spaces!T724</f>
        <v/>
      </c>
      <c r="U724" s="1" t="str">
        <f>Spaces!U724</f>
        <v/>
      </c>
      <c r="V724" s="1" t="str">
        <f t="shared" si="1"/>
        <v/>
      </c>
      <c r="W724" s="5" t="str">
        <f t="shared" si="2"/>
        <v/>
      </c>
      <c r="X724" s="5" t="str">
        <f t="shared" si="3"/>
        <v/>
      </c>
      <c r="Y724" s="5" t="str">
        <f t="shared" si="4"/>
        <v/>
      </c>
      <c r="Z724" s="5" t="str">
        <f t="shared" si="5"/>
        <v/>
      </c>
    </row>
    <row r="725">
      <c r="A725" s="1" t="str">
        <f>Spaces!A725</f>
        <v/>
      </c>
      <c r="B725" s="1" t="str">
        <f>Spaces!B725</f>
        <v/>
      </c>
      <c r="C725" s="1" t="str">
        <f>Spaces!C725</f>
        <v/>
      </c>
      <c r="D725" s="1" t="str">
        <f>Spaces!D725</f>
        <v/>
      </c>
      <c r="E725" s="1" t="str">
        <f>Spaces!E725</f>
        <v/>
      </c>
      <c r="F725" s="1" t="str">
        <f>Spaces!F725</f>
        <v/>
      </c>
      <c r="G725" s="1" t="str">
        <f>Spaces!G725</f>
        <v/>
      </c>
      <c r="H725" s="1" t="str">
        <f>Spaces!H725</f>
        <v/>
      </c>
      <c r="I725" s="1" t="str">
        <f>Spaces!I725</f>
        <v/>
      </c>
      <c r="J725" s="1" t="str">
        <f>Spaces!J725</f>
        <v/>
      </c>
      <c r="K725" s="1" t="str">
        <f>Spaces!K725</f>
        <v/>
      </c>
      <c r="L725" s="1" t="str">
        <f>Spaces!L725</f>
        <v/>
      </c>
      <c r="M725" s="1" t="str">
        <f>Spaces!M725</f>
        <v/>
      </c>
      <c r="N725" s="1" t="str">
        <f>Spaces!N725</f>
        <v/>
      </c>
      <c r="O725" s="1" t="str">
        <f>Spaces!O725</f>
        <v/>
      </c>
      <c r="P725" s="1" t="str">
        <f>Spaces!P725</f>
        <v/>
      </c>
      <c r="Q725" s="1" t="str">
        <f>Spaces!Q725</f>
        <v/>
      </c>
      <c r="R725" s="1" t="str">
        <f>Spaces!R725</f>
        <v/>
      </c>
      <c r="S725" s="1" t="str">
        <f>Spaces!S725</f>
        <v/>
      </c>
      <c r="T725" s="1" t="str">
        <f>Spaces!T725</f>
        <v/>
      </c>
      <c r="U725" s="1" t="str">
        <f>Spaces!U725</f>
        <v/>
      </c>
      <c r="V725" s="1" t="str">
        <f t="shared" si="1"/>
        <v/>
      </c>
      <c r="W725" s="5" t="str">
        <f t="shared" si="2"/>
        <v/>
      </c>
      <c r="X725" s="5" t="str">
        <f t="shared" si="3"/>
        <v/>
      </c>
      <c r="Y725" s="5" t="str">
        <f t="shared" si="4"/>
        <v/>
      </c>
      <c r="Z725" s="5" t="str">
        <f t="shared" si="5"/>
        <v/>
      </c>
    </row>
    <row r="726">
      <c r="A726" s="1" t="str">
        <f>Spaces!A726</f>
        <v/>
      </c>
      <c r="B726" s="1" t="str">
        <f>Spaces!B726</f>
        <v/>
      </c>
      <c r="C726" s="1" t="str">
        <f>Spaces!C726</f>
        <v/>
      </c>
      <c r="D726" s="1" t="str">
        <f>Spaces!D726</f>
        <v/>
      </c>
      <c r="E726" s="1" t="str">
        <f>Spaces!E726</f>
        <v/>
      </c>
      <c r="F726" s="1" t="str">
        <f>Spaces!F726</f>
        <v/>
      </c>
      <c r="G726" s="1" t="str">
        <f>Spaces!G726</f>
        <v/>
      </c>
      <c r="H726" s="1" t="str">
        <f>Spaces!H726</f>
        <v/>
      </c>
      <c r="I726" s="1" t="str">
        <f>Spaces!I726</f>
        <v/>
      </c>
      <c r="J726" s="1" t="str">
        <f>Spaces!J726</f>
        <v/>
      </c>
      <c r="K726" s="1" t="str">
        <f>Spaces!K726</f>
        <v/>
      </c>
      <c r="L726" s="1" t="str">
        <f>Spaces!L726</f>
        <v/>
      </c>
      <c r="M726" s="1" t="str">
        <f>Spaces!M726</f>
        <v/>
      </c>
      <c r="N726" s="1" t="str">
        <f>Spaces!N726</f>
        <v/>
      </c>
      <c r="O726" s="1" t="str">
        <f>Spaces!O726</f>
        <v/>
      </c>
      <c r="P726" s="1" t="str">
        <f>Spaces!P726</f>
        <v/>
      </c>
      <c r="Q726" s="1" t="str">
        <f>Spaces!Q726</f>
        <v/>
      </c>
      <c r="R726" s="1" t="str">
        <f>Spaces!R726</f>
        <v/>
      </c>
      <c r="S726" s="1" t="str">
        <f>Spaces!S726</f>
        <v/>
      </c>
      <c r="T726" s="1" t="str">
        <f>Spaces!T726</f>
        <v/>
      </c>
      <c r="U726" s="1" t="str">
        <f>Spaces!U726</f>
        <v/>
      </c>
      <c r="V726" s="1" t="str">
        <f t="shared" si="1"/>
        <v/>
      </c>
      <c r="W726" s="5" t="str">
        <f t="shared" si="2"/>
        <v/>
      </c>
      <c r="X726" s="5" t="str">
        <f t="shared" si="3"/>
        <v/>
      </c>
      <c r="Y726" s="5" t="str">
        <f t="shared" si="4"/>
        <v/>
      </c>
      <c r="Z726" s="5" t="str">
        <f t="shared" si="5"/>
        <v/>
      </c>
    </row>
    <row r="727">
      <c r="A727" s="1" t="str">
        <f>Spaces!A727</f>
        <v/>
      </c>
      <c r="B727" s="1" t="str">
        <f>Spaces!B727</f>
        <v/>
      </c>
      <c r="C727" s="1" t="str">
        <f>Spaces!C727</f>
        <v/>
      </c>
      <c r="D727" s="1" t="str">
        <f>Spaces!D727</f>
        <v/>
      </c>
      <c r="E727" s="1" t="str">
        <f>Spaces!E727</f>
        <v/>
      </c>
      <c r="F727" s="1" t="str">
        <f>Spaces!F727</f>
        <v/>
      </c>
      <c r="G727" s="1" t="str">
        <f>Spaces!G727</f>
        <v/>
      </c>
      <c r="H727" s="1" t="str">
        <f>Spaces!H727</f>
        <v/>
      </c>
      <c r="I727" s="1" t="str">
        <f>Spaces!I727</f>
        <v/>
      </c>
      <c r="J727" s="1" t="str">
        <f>Spaces!J727</f>
        <v/>
      </c>
      <c r="K727" s="1" t="str">
        <f>Spaces!K727</f>
        <v/>
      </c>
      <c r="L727" s="1" t="str">
        <f>Spaces!L727</f>
        <v/>
      </c>
      <c r="M727" s="1" t="str">
        <f>Spaces!M727</f>
        <v/>
      </c>
      <c r="N727" s="1" t="str">
        <f>Spaces!N727</f>
        <v/>
      </c>
      <c r="O727" s="1" t="str">
        <f>Spaces!O727</f>
        <v/>
      </c>
      <c r="P727" s="1" t="str">
        <f>Spaces!P727</f>
        <v/>
      </c>
      <c r="Q727" s="1" t="str">
        <f>Spaces!Q727</f>
        <v/>
      </c>
      <c r="R727" s="1" t="str">
        <f>Spaces!R727</f>
        <v/>
      </c>
      <c r="S727" s="1" t="str">
        <f>Spaces!S727</f>
        <v/>
      </c>
      <c r="T727" s="1" t="str">
        <f>Spaces!T727</f>
        <v/>
      </c>
      <c r="U727" s="1" t="str">
        <f>Spaces!U727</f>
        <v/>
      </c>
      <c r="V727" s="1" t="str">
        <f t="shared" si="1"/>
        <v/>
      </c>
      <c r="W727" s="5" t="str">
        <f t="shared" si="2"/>
        <v/>
      </c>
      <c r="X727" s="5" t="str">
        <f t="shared" si="3"/>
        <v/>
      </c>
      <c r="Y727" s="5" t="str">
        <f t="shared" si="4"/>
        <v/>
      </c>
      <c r="Z727" s="5" t="str">
        <f t="shared" si="5"/>
        <v/>
      </c>
    </row>
    <row r="728">
      <c r="A728" s="1" t="str">
        <f>Spaces!A728</f>
        <v/>
      </c>
      <c r="B728" s="1" t="str">
        <f>Spaces!B728</f>
        <v/>
      </c>
      <c r="C728" s="1" t="str">
        <f>Spaces!C728</f>
        <v/>
      </c>
      <c r="D728" s="1" t="str">
        <f>Spaces!D728</f>
        <v/>
      </c>
      <c r="E728" s="1" t="str">
        <f>Spaces!E728</f>
        <v/>
      </c>
      <c r="F728" s="1" t="str">
        <f>Spaces!F728</f>
        <v/>
      </c>
      <c r="G728" s="1" t="str">
        <f>Spaces!G728</f>
        <v/>
      </c>
      <c r="H728" s="1" t="str">
        <f>Spaces!H728</f>
        <v/>
      </c>
      <c r="I728" s="1" t="str">
        <f>Spaces!I728</f>
        <v/>
      </c>
      <c r="J728" s="1" t="str">
        <f>Spaces!J728</f>
        <v/>
      </c>
      <c r="K728" s="1" t="str">
        <f>Spaces!K728</f>
        <v/>
      </c>
      <c r="L728" s="1" t="str">
        <f>Spaces!L728</f>
        <v/>
      </c>
      <c r="M728" s="1" t="str">
        <f>Spaces!M728</f>
        <v/>
      </c>
      <c r="N728" s="1" t="str">
        <f>Spaces!N728</f>
        <v/>
      </c>
      <c r="O728" s="1" t="str">
        <f>Spaces!O728</f>
        <v/>
      </c>
      <c r="P728" s="1" t="str">
        <f>Spaces!P728</f>
        <v/>
      </c>
      <c r="Q728" s="1" t="str">
        <f>Spaces!Q728</f>
        <v/>
      </c>
      <c r="R728" s="1" t="str">
        <f>Spaces!R728</f>
        <v/>
      </c>
      <c r="S728" s="1" t="str">
        <f>Spaces!S728</f>
        <v/>
      </c>
      <c r="T728" s="1" t="str">
        <f>Spaces!T728</f>
        <v/>
      </c>
      <c r="U728" s="1" t="str">
        <f>Spaces!U728</f>
        <v/>
      </c>
      <c r="V728" s="1" t="str">
        <f t="shared" si="1"/>
        <v/>
      </c>
      <c r="W728" s="5" t="str">
        <f t="shared" si="2"/>
        <v/>
      </c>
      <c r="X728" s="5" t="str">
        <f t="shared" si="3"/>
        <v/>
      </c>
      <c r="Y728" s="5" t="str">
        <f t="shared" si="4"/>
        <v/>
      </c>
      <c r="Z728" s="5" t="str">
        <f t="shared" si="5"/>
        <v/>
      </c>
    </row>
    <row r="729">
      <c r="A729" s="1" t="str">
        <f>Spaces!A729</f>
        <v/>
      </c>
      <c r="B729" s="1" t="str">
        <f>Spaces!B729</f>
        <v/>
      </c>
      <c r="C729" s="1" t="str">
        <f>Spaces!C729</f>
        <v/>
      </c>
      <c r="D729" s="1" t="str">
        <f>Spaces!D729</f>
        <v/>
      </c>
      <c r="E729" s="1" t="str">
        <f>Spaces!E729</f>
        <v/>
      </c>
      <c r="F729" s="1" t="str">
        <f>Spaces!F729</f>
        <v/>
      </c>
      <c r="G729" s="1" t="str">
        <f>Spaces!G729</f>
        <v/>
      </c>
      <c r="H729" s="1" t="str">
        <f>Spaces!H729</f>
        <v/>
      </c>
      <c r="I729" s="1" t="str">
        <f>Spaces!I729</f>
        <v/>
      </c>
      <c r="J729" s="1" t="str">
        <f>Spaces!J729</f>
        <v/>
      </c>
      <c r="K729" s="1" t="str">
        <f>Spaces!K729</f>
        <v/>
      </c>
      <c r="L729" s="1" t="str">
        <f>Spaces!L729</f>
        <v/>
      </c>
      <c r="M729" s="1" t="str">
        <f>Spaces!M729</f>
        <v/>
      </c>
      <c r="N729" s="1" t="str">
        <f>Spaces!N729</f>
        <v/>
      </c>
      <c r="O729" s="1" t="str">
        <f>Spaces!O729</f>
        <v/>
      </c>
      <c r="P729" s="1" t="str">
        <f>Spaces!P729</f>
        <v/>
      </c>
      <c r="Q729" s="1" t="str">
        <f>Spaces!Q729</f>
        <v/>
      </c>
      <c r="R729" s="1" t="str">
        <f>Spaces!R729</f>
        <v/>
      </c>
      <c r="S729" s="1" t="str">
        <f>Spaces!S729</f>
        <v/>
      </c>
      <c r="T729" s="1" t="str">
        <f>Spaces!T729</f>
        <v/>
      </c>
      <c r="U729" s="1" t="str">
        <f>Spaces!U729</f>
        <v/>
      </c>
      <c r="V729" s="1" t="str">
        <f t="shared" si="1"/>
        <v/>
      </c>
      <c r="W729" s="5" t="str">
        <f t="shared" si="2"/>
        <v/>
      </c>
      <c r="X729" s="5" t="str">
        <f t="shared" si="3"/>
        <v/>
      </c>
      <c r="Y729" s="5" t="str">
        <f t="shared" si="4"/>
        <v/>
      </c>
      <c r="Z729" s="5" t="str">
        <f t="shared" si="5"/>
        <v/>
      </c>
    </row>
    <row r="730">
      <c r="A730" s="1" t="str">
        <f>Spaces!A730</f>
        <v/>
      </c>
      <c r="B730" s="1" t="str">
        <f>Spaces!B730</f>
        <v/>
      </c>
      <c r="C730" s="1" t="str">
        <f>Spaces!C730</f>
        <v/>
      </c>
      <c r="D730" s="1" t="str">
        <f>Spaces!D730</f>
        <v/>
      </c>
      <c r="E730" s="1" t="str">
        <f>Spaces!E730</f>
        <v/>
      </c>
      <c r="F730" s="1" t="str">
        <f>Spaces!F730</f>
        <v/>
      </c>
      <c r="G730" s="1" t="str">
        <f>Spaces!G730</f>
        <v/>
      </c>
      <c r="H730" s="1" t="str">
        <f>Spaces!H730</f>
        <v/>
      </c>
      <c r="I730" s="1" t="str">
        <f>Spaces!I730</f>
        <v/>
      </c>
      <c r="J730" s="1" t="str">
        <f>Spaces!J730</f>
        <v/>
      </c>
      <c r="K730" s="1" t="str">
        <f>Spaces!K730</f>
        <v/>
      </c>
      <c r="L730" s="1" t="str">
        <f>Spaces!L730</f>
        <v/>
      </c>
      <c r="M730" s="1" t="str">
        <f>Spaces!M730</f>
        <v/>
      </c>
      <c r="N730" s="1" t="str">
        <f>Spaces!N730</f>
        <v/>
      </c>
      <c r="O730" s="1" t="str">
        <f>Spaces!O730</f>
        <v/>
      </c>
      <c r="P730" s="1" t="str">
        <f>Spaces!P730</f>
        <v/>
      </c>
      <c r="Q730" s="1" t="str">
        <f>Spaces!Q730</f>
        <v/>
      </c>
      <c r="R730" s="1" t="str">
        <f>Spaces!R730</f>
        <v/>
      </c>
      <c r="S730" s="1" t="str">
        <f>Spaces!S730</f>
        <v/>
      </c>
      <c r="T730" s="1" t="str">
        <f>Spaces!T730</f>
        <v/>
      </c>
      <c r="U730" s="1" t="str">
        <f>Spaces!U730</f>
        <v/>
      </c>
      <c r="V730" s="1" t="str">
        <f t="shared" si="1"/>
        <v/>
      </c>
      <c r="W730" s="5" t="str">
        <f t="shared" si="2"/>
        <v/>
      </c>
      <c r="X730" s="5" t="str">
        <f t="shared" si="3"/>
        <v/>
      </c>
      <c r="Y730" s="5" t="str">
        <f t="shared" si="4"/>
        <v/>
      </c>
      <c r="Z730" s="5" t="str">
        <f t="shared" si="5"/>
        <v/>
      </c>
    </row>
    <row r="731">
      <c r="A731" s="1" t="str">
        <f>Spaces!A731</f>
        <v/>
      </c>
      <c r="B731" s="1" t="str">
        <f>Spaces!B731</f>
        <v/>
      </c>
      <c r="C731" s="1" t="str">
        <f>Spaces!C731</f>
        <v/>
      </c>
      <c r="D731" s="1" t="str">
        <f>Spaces!D731</f>
        <v/>
      </c>
      <c r="E731" s="1" t="str">
        <f>Spaces!E731</f>
        <v/>
      </c>
      <c r="F731" s="1" t="str">
        <f>Spaces!F731</f>
        <v/>
      </c>
      <c r="G731" s="1" t="str">
        <f>Spaces!G731</f>
        <v/>
      </c>
      <c r="H731" s="1" t="str">
        <f>Spaces!H731</f>
        <v/>
      </c>
      <c r="I731" s="1" t="str">
        <f>Spaces!I731</f>
        <v/>
      </c>
      <c r="J731" s="1" t="str">
        <f>Spaces!J731</f>
        <v/>
      </c>
      <c r="K731" s="1" t="str">
        <f>Spaces!K731</f>
        <v/>
      </c>
      <c r="L731" s="1" t="str">
        <f>Spaces!L731</f>
        <v/>
      </c>
      <c r="M731" s="1" t="str">
        <f>Spaces!M731</f>
        <v/>
      </c>
      <c r="N731" s="1" t="str">
        <f>Spaces!N731</f>
        <v/>
      </c>
      <c r="O731" s="1" t="str">
        <f>Spaces!O731</f>
        <v/>
      </c>
      <c r="P731" s="1" t="str">
        <f>Spaces!P731</f>
        <v/>
      </c>
      <c r="Q731" s="1" t="str">
        <f>Spaces!Q731</f>
        <v/>
      </c>
      <c r="R731" s="1" t="str">
        <f>Spaces!R731</f>
        <v/>
      </c>
      <c r="S731" s="1" t="str">
        <f>Spaces!S731</f>
        <v/>
      </c>
      <c r="T731" s="1" t="str">
        <f>Spaces!T731</f>
        <v/>
      </c>
      <c r="U731" s="1" t="str">
        <f>Spaces!U731</f>
        <v/>
      </c>
      <c r="V731" s="1" t="str">
        <f t="shared" si="1"/>
        <v/>
      </c>
      <c r="W731" s="5" t="str">
        <f t="shared" si="2"/>
        <v/>
      </c>
      <c r="X731" s="5" t="str">
        <f t="shared" si="3"/>
        <v/>
      </c>
      <c r="Y731" s="5" t="str">
        <f t="shared" si="4"/>
        <v/>
      </c>
      <c r="Z731" s="5" t="str">
        <f t="shared" si="5"/>
        <v/>
      </c>
    </row>
    <row r="732">
      <c r="A732" s="1" t="str">
        <f>Spaces!A732</f>
        <v/>
      </c>
      <c r="B732" s="1" t="str">
        <f>Spaces!B732</f>
        <v/>
      </c>
      <c r="C732" s="1" t="str">
        <f>Spaces!C732</f>
        <v/>
      </c>
      <c r="D732" s="1" t="str">
        <f>Spaces!D732</f>
        <v/>
      </c>
      <c r="E732" s="1" t="str">
        <f>Spaces!E732</f>
        <v/>
      </c>
      <c r="F732" s="1" t="str">
        <f>Spaces!F732</f>
        <v/>
      </c>
      <c r="G732" s="1" t="str">
        <f>Spaces!G732</f>
        <v/>
      </c>
      <c r="H732" s="1" t="str">
        <f>Spaces!H732</f>
        <v/>
      </c>
      <c r="I732" s="1" t="str">
        <f>Spaces!I732</f>
        <v/>
      </c>
      <c r="J732" s="1" t="str">
        <f>Spaces!J732</f>
        <v/>
      </c>
      <c r="K732" s="1" t="str">
        <f>Spaces!K732</f>
        <v/>
      </c>
      <c r="L732" s="1" t="str">
        <f>Spaces!L732</f>
        <v/>
      </c>
      <c r="M732" s="1" t="str">
        <f>Spaces!M732</f>
        <v/>
      </c>
      <c r="N732" s="1" t="str">
        <f>Spaces!N732</f>
        <v/>
      </c>
      <c r="O732" s="1" t="str">
        <f>Spaces!O732</f>
        <v/>
      </c>
      <c r="P732" s="1" t="str">
        <f>Spaces!P732</f>
        <v/>
      </c>
      <c r="Q732" s="1" t="str">
        <f>Spaces!Q732</f>
        <v/>
      </c>
      <c r="R732" s="1" t="str">
        <f>Spaces!R732</f>
        <v/>
      </c>
      <c r="S732" s="1" t="str">
        <f>Spaces!S732</f>
        <v/>
      </c>
      <c r="T732" s="1" t="str">
        <f>Spaces!T732</f>
        <v/>
      </c>
      <c r="U732" s="1" t="str">
        <f>Spaces!U732</f>
        <v/>
      </c>
      <c r="V732" s="1" t="str">
        <f t="shared" si="1"/>
        <v/>
      </c>
      <c r="W732" s="5" t="str">
        <f t="shared" si="2"/>
        <v/>
      </c>
      <c r="X732" s="5" t="str">
        <f t="shared" si="3"/>
        <v/>
      </c>
      <c r="Y732" s="5" t="str">
        <f t="shared" si="4"/>
        <v/>
      </c>
      <c r="Z732" s="5" t="str">
        <f t="shared" si="5"/>
        <v/>
      </c>
    </row>
    <row r="733">
      <c r="A733" s="1" t="str">
        <f>Spaces!A733</f>
        <v/>
      </c>
      <c r="B733" s="1" t="str">
        <f>Spaces!B733</f>
        <v/>
      </c>
      <c r="C733" s="1" t="str">
        <f>Spaces!C733</f>
        <v/>
      </c>
      <c r="D733" s="1" t="str">
        <f>Spaces!D733</f>
        <v/>
      </c>
      <c r="E733" s="1" t="str">
        <f>Spaces!E733</f>
        <v/>
      </c>
      <c r="F733" s="1" t="str">
        <f>Spaces!F733</f>
        <v/>
      </c>
      <c r="G733" s="1" t="str">
        <f>Spaces!G733</f>
        <v/>
      </c>
      <c r="H733" s="1" t="str">
        <f>Spaces!H733</f>
        <v/>
      </c>
      <c r="I733" s="1" t="str">
        <f>Spaces!I733</f>
        <v/>
      </c>
      <c r="J733" s="1" t="str">
        <f>Spaces!J733</f>
        <v/>
      </c>
      <c r="K733" s="1" t="str">
        <f>Spaces!K733</f>
        <v/>
      </c>
      <c r="L733" s="1" t="str">
        <f>Spaces!L733</f>
        <v/>
      </c>
      <c r="M733" s="1" t="str">
        <f>Spaces!M733</f>
        <v/>
      </c>
      <c r="N733" s="1" t="str">
        <f>Spaces!N733</f>
        <v/>
      </c>
      <c r="O733" s="1" t="str">
        <f>Spaces!O733</f>
        <v/>
      </c>
      <c r="P733" s="1" t="str">
        <f>Spaces!P733</f>
        <v/>
      </c>
      <c r="Q733" s="1" t="str">
        <f>Spaces!Q733</f>
        <v/>
      </c>
      <c r="R733" s="1" t="str">
        <f>Spaces!R733</f>
        <v/>
      </c>
      <c r="S733" s="1" t="str">
        <f>Spaces!S733</f>
        <v/>
      </c>
      <c r="T733" s="1" t="str">
        <f>Spaces!T733</f>
        <v/>
      </c>
      <c r="U733" s="1" t="str">
        <f>Spaces!U733</f>
        <v/>
      </c>
      <c r="V733" s="1" t="str">
        <f t="shared" si="1"/>
        <v/>
      </c>
      <c r="W733" s="5" t="str">
        <f t="shared" si="2"/>
        <v/>
      </c>
      <c r="X733" s="5" t="str">
        <f t="shared" si="3"/>
        <v/>
      </c>
      <c r="Y733" s="5" t="str">
        <f t="shared" si="4"/>
        <v/>
      </c>
      <c r="Z733" s="5" t="str">
        <f t="shared" si="5"/>
        <v/>
      </c>
    </row>
    <row r="734">
      <c r="A734" s="1" t="str">
        <f>Spaces!A734</f>
        <v/>
      </c>
      <c r="B734" s="1" t="str">
        <f>Spaces!B734</f>
        <v/>
      </c>
      <c r="C734" s="1" t="str">
        <f>Spaces!C734</f>
        <v/>
      </c>
      <c r="D734" s="1" t="str">
        <f>Spaces!D734</f>
        <v/>
      </c>
      <c r="E734" s="1" t="str">
        <f>Spaces!E734</f>
        <v/>
      </c>
      <c r="F734" s="1" t="str">
        <f>Spaces!F734</f>
        <v/>
      </c>
      <c r="G734" s="1" t="str">
        <f>Spaces!G734</f>
        <v/>
      </c>
      <c r="H734" s="1" t="str">
        <f>Spaces!H734</f>
        <v/>
      </c>
      <c r="I734" s="1" t="str">
        <f>Spaces!I734</f>
        <v/>
      </c>
      <c r="J734" s="1" t="str">
        <f>Spaces!J734</f>
        <v/>
      </c>
      <c r="K734" s="1" t="str">
        <f>Spaces!K734</f>
        <v/>
      </c>
      <c r="L734" s="1" t="str">
        <f>Spaces!L734</f>
        <v/>
      </c>
      <c r="M734" s="1" t="str">
        <f>Spaces!M734</f>
        <v/>
      </c>
      <c r="N734" s="1" t="str">
        <f>Spaces!N734</f>
        <v/>
      </c>
      <c r="O734" s="1" t="str">
        <f>Spaces!O734</f>
        <v/>
      </c>
      <c r="P734" s="1" t="str">
        <f>Spaces!P734</f>
        <v/>
      </c>
      <c r="Q734" s="1" t="str">
        <f>Spaces!Q734</f>
        <v/>
      </c>
      <c r="R734" s="1" t="str">
        <f>Spaces!R734</f>
        <v/>
      </c>
      <c r="S734" s="1" t="str">
        <f>Spaces!S734</f>
        <v/>
      </c>
      <c r="T734" s="1" t="str">
        <f>Spaces!T734</f>
        <v/>
      </c>
      <c r="U734" s="1" t="str">
        <f>Spaces!U734</f>
        <v/>
      </c>
      <c r="V734" s="1" t="str">
        <f t="shared" si="1"/>
        <v/>
      </c>
      <c r="W734" s="5" t="str">
        <f t="shared" si="2"/>
        <v/>
      </c>
      <c r="X734" s="5" t="str">
        <f t="shared" si="3"/>
        <v/>
      </c>
      <c r="Y734" s="5" t="str">
        <f t="shared" si="4"/>
        <v/>
      </c>
      <c r="Z734" s="5" t="str">
        <f t="shared" si="5"/>
        <v/>
      </c>
    </row>
    <row r="735">
      <c r="A735" s="1" t="str">
        <f>Spaces!A735</f>
        <v/>
      </c>
      <c r="B735" s="1" t="str">
        <f>Spaces!B735</f>
        <v/>
      </c>
      <c r="C735" s="1" t="str">
        <f>Spaces!C735</f>
        <v/>
      </c>
      <c r="D735" s="1" t="str">
        <f>Spaces!D735</f>
        <v/>
      </c>
      <c r="E735" s="1" t="str">
        <f>Spaces!E735</f>
        <v/>
      </c>
      <c r="F735" s="1" t="str">
        <f>Spaces!F735</f>
        <v/>
      </c>
      <c r="G735" s="1" t="str">
        <f>Spaces!G735</f>
        <v/>
      </c>
      <c r="H735" s="1" t="str">
        <f>Spaces!H735</f>
        <v/>
      </c>
      <c r="I735" s="1" t="str">
        <f>Spaces!I735</f>
        <v/>
      </c>
      <c r="J735" s="1" t="str">
        <f>Spaces!J735</f>
        <v/>
      </c>
      <c r="K735" s="1" t="str">
        <f>Spaces!K735</f>
        <v/>
      </c>
      <c r="L735" s="1" t="str">
        <f>Spaces!L735</f>
        <v/>
      </c>
      <c r="M735" s="1" t="str">
        <f>Spaces!M735</f>
        <v/>
      </c>
      <c r="N735" s="1" t="str">
        <f>Spaces!N735</f>
        <v/>
      </c>
      <c r="O735" s="1" t="str">
        <f>Spaces!O735</f>
        <v/>
      </c>
      <c r="P735" s="1" t="str">
        <f>Spaces!P735</f>
        <v/>
      </c>
      <c r="Q735" s="1" t="str">
        <f>Spaces!Q735</f>
        <v/>
      </c>
      <c r="R735" s="1" t="str">
        <f>Spaces!R735</f>
        <v/>
      </c>
      <c r="S735" s="1" t="str">
        <f>Spaces!S735</f>
        <v/>
      </c>
      <c r="T735" s="1" t="str">
        <f>Spaces!T735</f>
        <v/>
      </c>
      <c r="U735" s="1" t="str">
        <f>Spaces!U735</f>
        <v/>
      </c>
      <c r="V735" s="1" t="str">
        <f t="shared" si="1"/>
        <v/>
      </c>
      <c r="W735" s="5" t="str">
        <f t="shared" si="2"/>
        <v/>
      </c>
      <c r="X735" s="5" t="str">
        <f t="shared" si="3"/>
        <v/>
      </c>
      <c r="Y735" s="5" t="str">
        <f t="shared" si="4"/>
        <v/>
      </c>
      <c r="Z735" s="5" t="str">
        <f t="shared" si="5"/>
        <v/>
      </c>
    </row>
    <row r="736">
      <c r="A736" s="1" t="str">
        <f>Spaces!A736</f>
        <v/>
      </c>
      <c r="B736" s="1" t="str">
        <f>Spaces!B736</f>
        <v/>
      </c>
      <c r="C736" s="1" t="str">
        <f>Spaces!C736</f>
        <v/>
      </c>
      <c r="D736" s="1" t="str">
        <f>Spaces!D736</f>
        <v/>
      </c>
      <c r="E736" s="1" t="str">
        <f>Spaces!E736</f>
        <v/>
      </c>
      <c r="F736" s="1" t="str">
        <f>Spaces!F736</f>
        <v/>
      </c>
      <c r="G736" s="1" t="str">
        <f>Spaces!G736</f>
        <v/>
      </c>
      <c r="H736" s="1" t="str">
        <f>Spaces!H736</f>
        <v/>
      </c>
      <c r="I736" s="1" t="str">
        <f>Spaces!I736</f>
        <v/>
      </c>
      <c r="J736" s="1" t="str">
        <f>Spaces!J736</f>
        <v/>
      </c>
      <c r="K736" s="1" t="str">
        <f>Spaces!K736</f>
        <v/>
      </c>
      <c r="L736" s="1" t="str">
        <f>Spaces!L736</f>
        <v/>
      </c>
      <c r="M736" s="1" t="str">
        <f>Spaces!M736</f>
        <v/>
      </c>
      <c r="N736" s="1" t="str">
        <f>Spaces!N736</f>
        <v/>
      </c>
      <c r="O736" s="1" t="str">
        <f>Spaces!O736</f>
        <v/>
      </c>
      <c r="P736" s="1" t="str">
        <f>Spaces!P736</f>
        <v/>
      </c>
      <c r="Q736" s="1" t="str">
        <f>Spaces!Q736</f>
        <v/>
      </c>
      <c r="R736" s="1" t="str">
        <f>Spaces!R736</f>
        <v/>
      </c>
      <c r="S736" s="1" t="str">
        <f>Spaces!S736</f>
        <v/>
      </c>
      <c r="T736" s="1" t="str">
        <f>Spaces!T736</f>
        <v/>
      </c>
      <c r="U736" s="1" t="str">
        <f>Spaces!U736</f>
        <v/>
      </c>
      <c r="V736" s="1" t="str">
        <f t="shared" si="1"/>
        <v/>
      </c>
      <c r="W736" s="5" t="str">
        <f t="shared" si="2"/>
        <v/>
      </c>
      <c r="X736" s="5" t="str">
        <f t="shared" si="3"/>
        <v/>
      </c>
      <c r="Y736" s="5" t="str">
        <f t="shared" si="4"/>
        <v/>
      </c>
      <c r="Z736" s="5" t="str">
        <f t="shared" si="5"/>
        <v/>
      </c>
    </row>
    <row r="737">
      <c r="A737" s="1" t="str">
        <f>Spaces!A737</f>
        <v/>
      </c>
      <c r="B737" s="1" t="str">
        <f>Spaces!B737</f>
        <v/>
      </c>
      <c r="C737" s="1" t="str">
        <f>Spaces!C737</f>
        <v/>
      </c>
      <c r="D737" s="1" t="str">
        <f>Spaces!D737</f>
        <v/>
      </c>
      <c r="E737" s="1" t="str">
        <f>Spaces!E737</f>
        <v/>
      </c>
      <c r="F737" s="1" t="str">
        <f>Spaces!F737</f>
        <v/>
      </c>
      <c r="G737" s="1" t="str">
        <f>Spaces!G737</f>
        <v/>
      </c>
      <c r="H737" s="1" t="str">
        <f>Spaces!H737</f>
        <v/>
      </c>
      <c r="I737" s="1" t="str">
        <f>Spaces!I737</f>
        <v/>
      </c>
      <c r="J737" s="1" t="str">
        <f>Spaces!J737</f>
        <v/>
      </c>
      <c r="K737" s="1" t="str">
        <f>Spaces!K737</f>
        <v/>
      </c>
      <c r="L737" s="1" t="str">
        <f>Spaces!L737</f>
        <v/>
      </c>
      <c r="M737" s="1" t="str">
        <f>Spaces!M737</f>
        <v/>
      </c>
      <c r="N737" s="1" t="str">
        <f>Spaces!N737</f>
        <v/>
      </c>
      <c r="O737" s="1" t="str">
        <f>Spaces!O737</f>
        <v/>
      </c>
      <c r="P737" s="1" t="str">
        <f>Spaces!P737</f>
        <v/>
      </c>
      <c r="Q737" s="1" t="str">
        <f>Spaces!Q737</f>
        <v/>
      </c>
      <c r="R737" s="1" t="str">
        <f>Spaces!R737</f>
        <v/>
      </c>
      <c r="S737" s="1" t="str">
        <f>Spaces!S737</f>
        <v/>
      </c>
      <c r="T737" s="1" t="str">
        <f>Spaces!T737</f>
        <v/>
      </c>
      <c r="U737" s="1" t="str">
        <f>Spaces!U737</f>
        <v/>
      </c>
      <c r="V737" s="1" t="str">
        <f t="shared" si="1"/>
        <v/>
      </c>
      <c r="W737" s="5" t="str">
        <f t="shared" si="2"/>
        <v/>
      </c>
      <c r="X737" s="5" t="str">
        <f t="shared" si="3"/>
        <v/>
      </c>
      <c r="Y737" s="5" t="str">
        <f t="shared" si="4"/>
        <v/>
      </c>
      <c r="Z737" s="5" t="str">
        <f t="shared" si="5"/>
        <v/>
      </c>
    </row>
    <row r="738">
      <c r="A738" s="1" t="str">
        <f>Spaces!A738</f>
        <v/>
      </c>
      <c r="B738" s="1" t="str">
        <f>Spaces!B738</f>
        <v/>
      </c>
      <c r="C738" s="1" t="str">
        <f>Spaces!C738</f>
        <v/>
      </c>
      <c r="D738" s="1" t="str">
        <f>Spaces!D738</f>
        <v/>
      </c>
      <c r="E738" s="1" t="str">
        <f>Spaces!E738</f>
        <v/>
      </c>
      <c r="F738" s="1" t="str">
        <f>Spaces!F738</f>
        <v/>
      </c>
      <c r="G738" s="1" t="str">
        <f>Spaces!G738</f>
        <v/>
      </c>
      <c r="H738" s="1" t="str">
        <f>Spaces!H738</f>
        <v/>
      </c>
      <c r="I738" s="1" t="str">
        <f>Spaces!I738</f>
        <v/>
      </c>
      <c r="J738" s="1" t="str">
        <f>Spaces!J738</f>
        <v/>
      </c>
      <c r="K738" s="1" t="str">
        <f>Spaces!K738</f>
        <v/>
      </c>
      <c r="L738" s="1" t="str">
        <f>Spaces!L738</f>
        <v/>
      </c>
      <c r="M738" s="1" t="str">
        <f>Spaces!M738</f>
        <v/>
      </c>
      <c r="N738" s="1" t="str">
        <f>Spaces!N738</f>
        <v/>
      </c>
      <c r="O738" s="1" t="str">
        <f>Spaces!O738</f>
        <v/>
      </c>
      <c r="P738" s="1" t="str">
        <f>Spaces!P738</f>
        <v/>
      </c>
      <c r="Q738" s="1" t="str">
        <f>Spaces!Q738</f>
        <v/>
      </c>
      <c r="R738" s="1" t="str">
        <f>Spaces!R738</f>
        <v/>
      </c>
      <c r="S738" s="1" t="str">
        <f>Spaces!S738</f>
        <v/>
      </c>
      <c r="T738" s="1" t="str">
        <f>Spaces!T738</f>
        <v/>
      </c>
      <c r="U738" s="1" t="str">
        <f>Spaces!U738</f>
        <v/>
      </c>
      <c r="V738" s="1" t="str">
        <f t="shared" si="1"/>
        <v/>
      </c>
      <c r="W738" s="5" t="str">
        <f t="shared" si="2"/>
        <v/>
      </c>
      <c r="X738" s="5" t="str">
        <f t="shared" si="3"/>
        <v/>
      </c>
      <c r="Y738" s="5" t="str">
        <f t="shared" si="4"/>
        <v/>
      </c>
      <c r="Z738" s="5" t="str">
        <f t="shared" si="5"/>
        <v/>
      </c>
    </row>
    <row r="739">
      <c r="A739" s="1" t="str">
        <f>Spaces!A739</f>
        <v/>
      </c>
      <c r="B739" s="1" t="str">
        <f>Spaces!B739</f>
        <v/>
      </c>
      <c r="C739" s="1" t="str">
        <f>Spaces!C739</f>
        <v/>
      </c>
      <c r="D739" s="1" t="str">
        <f>Spaces!D739</f>
        <v/>
      </c>
      <c r="E739" s="1" t="str">
        <f>Spaces!E739</f>
        <v/>
      </c>
      <c r="F739" s="1" t="str">
        <f>Spaces!F739</f>
        <v/>
      </c>
      <c r="G739" s="1" t="str">
        <f>Spaces!G739</f>
        <v/>
      </c>
      <c r="H739" s="1" t="str">
        <f>Spaces!H739</f>
        <v/>
      </c>
      <c r="I739" s="1" t="str">
        <f>Spaces!I739</f>
        <v/>
      </c>
      <c r="J739" s="1" t="str">
        <f>Spaces!J739</f>
        <v/>
      </c>
      <c r="K739" s="1" t="str">
        <f>Spaces!K739</f>
        <v/>
      </c>
      <c r="L739" s="1" t="str">
        <f>Spaces!L739</f>
        <v/>
      </c>
      <c r="M739" s="1" t="str">
        <f>Spaces!M739</f>
        <v/>
      </c>
      <c r="N739" s="1" t="str">
        <f>Spaces!N739</f>
        <v/>
      </c>
      <c r="O739" s="1" t="str">
        <f>Spaces!O739</f>
        <v/>
      </c>
      <c r="P739" s="1" t="str">
        <f>Spaces!P739</f>
        <v/>
      </c>
      <c r="Q739" s="1" t="str">
        <f>Spaces!Q739</f>
        <v/>
      </c>
      <c r="R739" s="1" t="str">
        <f>Spaces!R739</f>
        <v/>
      </c>
      <c r="S739" s="1" t="str">
        <f>Spaces!S739</f>
        <v/>
      </c>
      <c r="T739" s="1" t="str">
        <f>Spaces!T739</f>
        <v/>
      </c>
      <c r="U739" s="1" t="str">
        <f>Spaces!U739</f>
        <v/>
      </c>
      <c r="V739" s="1" t="str">
        <f t="shared" si="1"/>
        <v/>
      </c>
      <c r="W739" s="5" t="str">
        <f t="shared" si="2"/>
        <v/>
      </c>
      <c r="X739" s="5" t="str">
        <f t="shared" si="3"/>
        <v/>
      </c>
      <c r="Y739" s="5" t="str">
        <f t="shared" si="4"/>
        <v/>
      </c>
      <c r="Z739" s="5" t="str">
        <f t="shared" si="5"/>
        <v/>
      </c>
    </row>
    <row r="740">
      <c r="A740" s="1" t="str">
        <f>Spaces!A740</f>
        <v/>
      </c>
      <c r="B740" s="1" t="str">
        <f>Spaces!B740</f>
        <v/>
      </c>
      <c r="C740" s="1" t="str">
        <f>Spaces!C740</f>
        <v/>
      </c>
      <c r="D740" s="1" t="str">
        <f>Spaces!D740</f>
        <v/>
      </c>
      <c r="E740" s="1" t="str">
        <f>Spaces!E740</f>
        <v/>
      </c>
      <c r="F740" s="1" t="str">
        <f>Spaces!F740</f>
        <v/>
      </c>
      <c r="G740" s="1" t="str">
        <f>Spaces!G740</f>
        <v/>
      </c>
      <c r="H740" s="1" t="str">
        <f>Spaces!H740</f>
        <v/>
      </c>
      <c r="I740" s="1" t="str">
        <f>Spaces!I740</f>
        <v/>
      </c>
      <c r="J740" s="1" t="str">
        <f>Spaces!J740</f>
        <v/>
      </c>
      <c r="K740" s="1" t="str">
        <f>Spaces!K740</f>
        <v/>
      </c>
      <c r="L740" s="1" t="str">
        <f>Spaces!L740</f>
        <v/>
      </c>
      <c r="M740" s="1" t="str">
        <f>Spaces!M740</f>
        <v/>
      </c>
      <c r="N740" s="1" t="str">
        <f>Spaces!N740</f>
        <v/>
      </c>
      <c r="O740" s="1" t="str">
        <f>Spaces!O740</f>
        <v/>
      </c>
      <c r="P740" s="1" t="str">
        <f>Spaces!P740</f>
        <v/>
      </c>
      <c r="Q740" s="1" t="str">
        <f>Spaces!Q740</f>
        <v/>
      </c>
      <c r="R740" s="1" t="str">
        <f>Spaces!R740</f>
        <v/>
      </c>
      <c r="S740" s="1" t="str">
        <f>Spaces!S740</f>
        <v/>
      </c>
      <c r="T740" s="1" t="str">
        <f>Spaces!T740</f>
        <v/>
      </c>
      <c r="U740" s="1" t="str">
        <f>Spaces!U740</f>
        <v/>
      </c>
      <c r="V740" s="1" t="str">
        <f t="shared" si="1"/>
        <v/>
      </c>
      <c r="W740" s="5" t="str">
        <f t="shared" si="2"/>
        <v/>
      </c>
      <c r="X740" s="5" t="str">
        <f t="shared" si="3"/>
        <v/>
      </c>
      <c r="Y740" s="5" t="str">
        <f t="shared" si="4"/>
        <v/>
      </c>
      <c r="Z740" s="5" t="str">
        <f t="shared" si="5"/>
        <v/>
      </c>
    </row>
    <row r="741">
      <c r="A741" s="1" t="str">
        <f>Spaces!A741</f>
        <v/>
      </c>
      <c r="B741" s="1" t="str">
        <f>Spaces!B741</f>
        <v/>
      </c>
      <c r="C741" s="1" t="str">
        <f>Spaces!C741</f>
        <v/>
      </c>
      <c r="D741" s="1" t="str">
        <f>Spaces!D741</f>
        <v/>
      </c>
      <c r="E741" s="1" t="str">
        <f>Spaces!E741</f>
        <v/>
      </c>
      <c r="F741" s="1" t="str">
        <f>Spaces!F741</f>
        <v/>
      </c>
      <c r="G741" s="1" t="str">
        <f>Spaces!G741</f>
        <v/>
      </c>
      <c r="H741" s="1" t="str">
        <f>Spaces!H741</f>
        <v/>
      </c>
      <c r="I741" s="1" t="str">
        <f>Spaces!I741</f>
        <v/>
      </c>
      <c r="J741" s="1" t="str">
        <f>Spaces!J741</f>
        <v/>
      </c>
      <c r="K741" s="1" t="str">
        <f>Spaces!K741</f>
        <v/>
      </c>
      <c r="L741" s="1" t="str">
        <f>Spaces!L741</f>
        <v/>
      </c>
      <c r="M741" s="1" t="str">
        <f>Spaces!M741</f>
        <v/>
      </c>
      <c r="N741" s="1" t="str">
        <f>Spaces!N741</f>
        <v/>
      </c>
      <c r="O741" s="1" t="str">
        <f>Spaces!O741</f>
        <v/>
      </c>
      <c r="P741" s="1" t="str">
        <f>Spaces!P741</f>
        <v/>
      </c>
      <c r="Q741" s="1" t="str">
        <f>Spaces!Q741</f>
        <v/>
      </c>
      <c r="R741" s="1" t="str">
        <f>Spaces!R741</f>
        <v/>
      </c>
      <c r="S741" s="1" t="str">
        <f>Spaces!S741</f>
        <v/>
      </c>
      <c r="T741" s="1" t="str">
        <f>Spaces!T741</f>
        <v/>
      </c>
      <c r="U741" s="1" t="str">
        <f>Spaces!U741</f>
        <v/>
      </c>
      <c r="V741" s="1" t="str">
        <f t="shared" si="1"/>
        <v/>
      </c>
      <c r="W741" s="5" t="str">
        <f t="shared" si="2"/>
        <v/>
      </c>
      <c r="X741" s="5" t="str">
        <f t="shared" si="3"/>
        <v/>
      </c>
      <c r="Y741" s="5" t="str">
        <f t="shared" si="4"/>
        <v/>
      </c>
      <c r="Z741" s="5" t="str">
        <f t="shared" si="5"/>
        <v/>
      </c>
    </row>
    <row r="742">
      <c r="A742" s="1" t="str">
        <f>Spaces!A742</f>
        <v/>
      </c>
      <c r="B742" s="1" t="str">
        <f>Spaces!B742</f>
        <v/>
      </c>
      <c r="C742" s="1" t="str">
        <f>Spaces!C742</f>
        <v/>
      </c>
      <c r="D742" s="1" t="str">
        <f>Spaces!D742</f>
        <v/>
      </c>
      <c r="E742" s="1" t="str">
        <f>Spaces!E742</f>
        <v/>
      </c>
      <c r="F742" s="1" t="str">
        <f>Spaces!F742</f>
        <v/>
      </c>
      <c r="G742" s="1" t="str">
        <f>Spaces!G742</f>
        <v/>
      </c>
      <c r="H742" s="1" t="str">
        <f>Spaces!H742</f>
        <v/>
      </c>
      <c r="I742" s="1" t="str">
        <f>Spaces!I742</f>
        <v/>
      </c>
      <c r="J742" s="1" t="str">
        <f>Spaces!J742</f>
        <v/>
      </c>
      <c r="K742" s="1" t="str">
        <f>Spaces!K742</f>
        <v/>
      </c>
      <c r="L742" s="1" t="str">
        <f>Spaces!L742</f>
        <v/>
      </c>
      <c r="M742" s="1" t="str">
        <f>Spaces!M742</f>
        <v/>
      </c>
      <c r="N742" s="1" t="str">
        <f>Spaces!N742</f>
        <v/>
      </c>
      <c r="O742" s="1" t="str">
        <f>Spaces!O742</f>
        <v/>
      </c>
      <c r="P742" s="1" t="str">
        <f>Spaces!P742</f>
        <v/>
      </c>
      <c r="Q742" s="1" t="str">
        <f>Spaces!Q742</f>
        <v/>
      </c>
      <c r="R742" s="1" t="str">
        <f>Spaces!R742</f>
        <v/>
      </c>
      <c r="S742" s="1" t="str">
        <f>Spaces!S742</f>
        <v/>
      </c>
      <c r="T742" s="1" t="str">
        <f>Spaces!T742</f>
        <v/>
      </c>
      <c r="U742" s="1" t="str">
        <f>Spaces!U742</f>
        <v/>
      </c>
      <c r="V742" s="1" t="str">
        <f t="shared" si="1"/>
        <v/>
      </c>
      <c r="W742" s="5" t="str">
        <f t="shared" si="2"/>
        <v/>
      </c>
      <c r="X742" s="5" t="str">
        <f t="shared" si="3"/>
        <v/>
      </c>
      <c r="Y742" s="5" t="str">
        <f t="shared" si="4"/>
        <v/>
      </c>
      <c r="Z742" s="5" t="str">
        <f t="shared" si="5"/>
        <v/>
      </c>
    </row>
    <row r="743">
      <c r="A743" s="1" t="str">
        <f>Spaces!A743</f>
        <v/>
      </c>
      <c r="B743" s="1" t="str">
        <f>Spaces!B743</f>
        <v/>
      </c>
      <c r="C743" s="1" t="str">
        <f>Spaces!C743</f>
        <v/>
      </c>
      <c r="D743" s="1" t="str">
        <f>Spaces!D743</f>
        <v/>
      </c>
      <c r="E743" s="1" t="str">
        <f>Spaces!E743</f>
        <v/>
      </c>
      <c r="F743" s="1" t="str">
        <f>Spaces!F743</f>
        <v/>
      </c>
      <c r="G743" s="1" t="str">
        <f>Spaces!G743</f>
        <v/>
      </c>
      <c r="H743" s="1" t="str">
        <f>Spaces!H743</f>
        <v/>
      </c>
      <c r="I743" s="1" t="str">
        <f>Spaces!I743</f>
        <v/>
      </c>
      <c r="J743" s="1" t="str">
        <f>Spaces!J743</f>
        <v/>
      </c>
      <c r="K743" s="1" t="str">
        <f>Spaces!K743</f>
        <v/>
      </c>
      <c r="L743" s="1" t="str">
        <f>Spaces!L743</f>
        <v/>
      </c>
      <c r="M743" s="1" t="str">
        <f>Spaces!M743</f>
        <v/>
      </c>
      <c r="N743" s="1" t="str">
        <f>Spaces!N743</f>
        <v/>
      </c>
      <c r="O743" s="1" t="str">
        <f>Spaces!O743</f>
        <v/>
      </c>
      <c r="P743" s="1" t="str">
        <f>Spaces!P743</f>
        <v/>
      </c>
      <c r="Q743" s="1" t="str">
        <f>Spaces!Q743</f>
        <v/>
      </c>
      <c r="R743" s="1" t="str">
        <f>Spaces!R743</f>
        <v/>
      </c>
      <c r="S743" s="1" t="str">
        <f>Spaces!S743</f>
        <v/>
      </c>
      <c r="T743" s="1" t="str">
        <f>Spaces!T743</f>
        <v/>
      </c>
      <c r="U743" s="1" t="str">
        <f>Spaces!U743</f>
        <v/>
      </c>
      <c r="V743" s="1" t="str">
        <f t="shared" si="1"/>
        <v/>
      </c>
      <c r="W743" s="5" t="str">
        <f t="shared" si="2"/>
        <v/>
      </c>
      <c r="X743" s="5" t="str">
        <f t="shared" si="3"/>
        <v/>
      </c>
      <c r="Y743" s="5" t="str">
        <f t="shared" si="4"/>
        <v/>
      </c>
      <c r="Z743" s="5" t="str">
        <f t="shared" si="5"/>
        <v/>
      </c>
    </row>
    <row r="744">
      <c r="A744" s="1" t="str">
        <f>Spaces!A744</f>
        <v/>
      </c>
      <c r="B744" s="1" t="str">
        <f>Spaces!B744</f>
        <v/>
      </c>
      <c r="C744" s="1" t="str">
        <f>Spaces!C744</f>
        <v/>
      </c>
      <c r="D744" s="1" t="str">
        <f>Spaces!D744</f>
        <v/>
      </c>
      <c r="E744" s="1" t="str">
        <f>Spaces!E744</f>
        <v/>
      </c>
      <c r="F744" s="1" t="str">
        <f>Spaces!F744</f>
        <v/>
      </c>
      <c r="G744" s="1" t="str">
        <f>Spaces!G744</f>
        <v/>
      </c>
      <c r="H744" s="1" t="str">
        <f>Spaces!H744</f>
        <v/>
      </c>
      <c r="I744" s="1" t="str">
        <f>Spaces!I744</f>
        <v/>
      </c>
      <c r="J744" s="1" t="str">
        <f>Spaces!J744</f>
        <v/>
      </c>
      <c r="K744" s="1" t="str">
        <f>Spaces!K744</f>
        <v/>
      </c>
      <c r="L744" s="1" t="str">
        <f>Spaces!L744</f>
        <v/>
      </c>
      <c r="M744" s="1" t="str">
        <f>Spaces!M744</f>
        <v/>
      </c>
      <c r="N744" s="1" t="str">
        <f>Spaces!N744</f>
        <v/>
      </c>
      <c r="O744" s="1" t="str">
        <f>Spaces!O744</f>
        <v/>
      </c>
      <c r="P744" s="1" t="str">
        <f>Spaces!P744</f>
        <v/>
      </c>
      <c r="Q744" s="1" t="str">
        <f>Spaces!Q744</f>
        <v/>
      </c>
      <c r="R744" s="1" t="str">
        <f>Spaces!R744</f>
        <v/>
      </c>
      <c r="S744" s="1" t="str">
        <f>Spaces!S744</f>
        <v/>
      </c>
      <c r="T744" s="1" t="str">
        <f>Spaces!T744</f>
        <v/>
      </c>
      <c r="U744" s="1" t="str">
        <f>Spaces!U744</f>
        <v/>
      </c>
      <c r="V744" s="1" t="str">
        <f t="shared" si="1"/>
        <v/>
      </c>
      <c r="W744" s="5" t="str">
        <f t="shared" si="2"/>
        <v/>
      </c>
      <c r="X744" s="5" t="str">
        <f t="shared" si="3"/>
        <v/>
      </c>
      <c r="Y744" s="5" t="str">
        <f t="shared" si="4"/>
        <v/>
      </c>
      <c r="Z744" s="5" t="str">
        <f t="shared" si="5"/>
        <v/>
      </c>
    </row>
    <row r="745">
      <c r="A745" s="1" t="str">
        <f>Spaces!A745</f>
        <v/>
      </c>
      <c r="B745" s="1" t="str">
        <f>Spaces!B745</f>
        <v/>
      </c>
      <c r="C745" s="1" t="str">
        <f>Spaces!C745</f>
        <v/>
      </c>
      <c r="D745" s="1" t="str">
        <f>Spaces!D745</f>
        <v/>
      </c>
      <c r="E745" s="1" t="str">
        <f>Spaces!E745</f>
        <v/>
      </c>
      <c r="F745" s="1" t="str">
        <f>Spaces!F745</f>
        <v/>
      </c>
      <c r="G745" s="1" t="str">
        <f>Spaces!G745</f>
        <v/>
      </c>
      <c r="H745" s="1" t="str">
        <f>Spaces!H745</f>
        <v/>
      </c>
      <c r="I745" s="1" t="str">
        <f>Spaces!I745</f>
        <v/>
      </c>
      <c r="J745" s="1" t="str">
        <f>Spaces!J745</f>
        <v/>
      </c>
      <c r="K745" s="1" t="str">
        <f>Spaces!K745</f>
        <v/>
      </c>
      <c r="L745" s="1" t="str">
        <f>Spaces!L745</f>
        <v/>
      </c>
      <c r="M745" s="1" t="str">
        <f>Spaces!M745</f>
        <v/>
      </c>
      <c r="N745" s="1" t="str">
        <f>Spaces!N745</f>
        <v/>
      </c>
      <c r="O745" s="1" t="str">
        <f>Spaces!O745</f>
        <v/>
      </c>
      <c r="P745" s="1" t="str">
        <f>Spaces!P745</f>
        <v/>
      </c>
      <c r="Q745" s="1" t="str">
        <f>Spaces!Q745</f>
        <v/>
      </c>
      <c r="R745" s="1" t="str">
        <f>Spaces!R745</f>
        <v/>
      </c>
      <c r="S745" s="1" t="str">
        <f>Spaces!S745</f>
        <v/>
      </c>
      <c r="T745" s="1" t="str">
        <f>Spaces!T745</f>
        <v/>
      </c>
      <c r="U745" s="1" t="str">
        <f>Spaces!U745</f>
        <v/>
      </c>
      <c r="V745" s="1" t="str">
        <f t="shared" si="1"/>
        <v/>
      </c>
      <c r="W745" s="5" t="str">
        <f t="shared" si="2"/>
        <v/>
      </c>
      <c r="X745" s="5" t="str">
        <f t="shared" si="3"/>
        <v/>
      </c>
      <c r="Y745" s="5" t="str">
        <f t="shared" si="4"/>
        <v/>
      </c>
      <c r="Z745" s="5" t="str">
        <f t="shared" si="5"/>
        <v/>
      </c>
    </row>
    <row r="746">
      <c r="A746" s="1" t="str">
        <f>Spaces!A746</f>
        <v/>
      </c>
      <c r="B746" s="1" t="str">
        <f>Spaces!B746</f>
        <v/>
      </c>
      <c r="C746" s="1" t="str">
        <f>Spaces!C746</f>
        <v/>
      </c>
      <c r="D746" s="1" t="str">
        <f>Spaces!D746</f>
        <v/>
      </c>
      <c r="E746" s="1" t="str">
        <f>Spaces!E746</f>
        <v/>
      </c>
      <c r="F746" s="1" t="str">
        <f>Spaces!F746</f>
        <v/>
      </c>
      <c r="G746" s="1" t="str">
        <f>Spaces!G746</f>
        <v/>
      </c>
      <c r="H746" s="1" t="str">
        <f>Spaces!H746</f>
        <v/>
      </c>
      <c r="I746" s="1" t="str">
        <f>Spaces!I746</f>
        <v/>
      </c>
      <c r="J746" s="1" t="str">
        <f>Spaces!J746</f>
        <v/>
      </c>
      <c r="K746" s="1" t="str">
        <f>Spaces!K746</f>
        <v/>
      </c>
      <c r="L746" s="1" t="str">
        <f>Spaces!L746</f>
        <v/>
      </c>
      <c r="M746" s="1" t="str">
        <f>Spaces!M746</f>
        <v/>
      </c>
      <c r="N746" s="1" t="str">
        <f>Spaces!N746</f>
        <v/>
      </c>
      <c r="O746" s="1" t="str">
        <f>Spaces!O746</f>
        <v/>
      </c>
      <c r="P746" s="1" t="str">
        <f>Spaces!P746</f>
        <v/>
      </c>
      <c r="Q746" s="1" t="str">
        <f>Spaces!Q746</f>
        <v/>
      </c>
      <c r="R746" s="1" t="str">
        <f>Spaces!R746</f>
        <v/>
      </c>
      <c r="S746" s="1" t="str">
        <f>Spaces!S746</f>
        <v/>
      </c>
      <c r="T746" s="1" t="str">
        <f>Spaces!T746</f>
        <v/>
      </c>
      <c r="U746" s="1" t="str">
        <f>Spaces!U746</f>
        <v/>
      </c>
      <c r="V746" s="1" t="str">
        <f t="shared" si="1"/>
        <v/>
      </c>
      <c r="W746" s="5" t="str">
        <f t="shared" si="2"/>
        <v/>
      </c>
      <c r="X746" s="5" t="str">
        <f t="shared" si="3"/>
        <v/>
      </c>
      <c r="Y746" s="5" t="str">
        <f t="shared" si="4"/>
        <v/>
      </c>
      <c r="Z746" s="5" t="str">
        <f t="shared" si="5"/>
        <v/>
      </c>
    </row>
    <row r="747">
      <c r="A747" s="1" t="str">
        <f>Spaces!A747</f>
        <v/>
      </c>
      <c r="B747" s="1" t="str">
        <f>Spaces!B747</f>
        <v/>
      </c>
      <c r="C747" s="1" t="str">
        <f>Spaces!C747</f>
        <v/>
      </c>
      <c r="D747" s="1" t="str">
        <f>Spaces!D747</f>
        <v/>
      </c>
      <c r="E747" s="1" t="str">
        <f>Spaces!E747</f>
        <v/>
      </c>
      <c r="F747" s="1" t="str">
        <f>Spaces!F747</f>
        <v/>
      </c>
      <c r="G747" s="1" t="str">
        <f>Spaces!G747</f>
        <v/>
      </c>
      <c r="H747" s="1" t="str">
        <f>Spaces!H747</f>
        <v/>
      </c>
      <c r="I747" s="1" t="str">
        <f>Spaces!I747</f>
        <v/>
      </c>
      <c r="J747" s="1" t="str">
        <f>Spaces!J747</f>
        <v/>
      </c>
      <c r="K747" s="1" t="str">
        <f>Spaces!K747</f>
        <v/>
      </c>
      <c r="L747" s="1" t="str">
        <f>Spaces!L747</f>
        <v/>
      </c>
      <c r="M747" s="1" t="str">
        <f>Spaces!M747</f>
        <v/>
      </c>
      <c r="N747" s="1" t="str">
        <f>Spaces!N747</f>
        <v/>
      </c>
      <c r="O747" s="1" t="str">
        <f>Spaces!O747</f>
        <v/>
      </c>
      <c r="P747" s="1" t="str">
        <f>Spaces!P747</f>
        <v/>
      </c>
      <c r="Q747" s="1" t="str">
        <f>Spaces!Q747</f>
        <v/>
      </c>
      <c r="R747" s="1" t="str">
        <f>Spaces!R747</f>
        <v/>
      </c>
      <c r="S747" s="1" t="str">
        <f>Spaces!S747</f>
        <v/>
      </c>
      <c r="T747" s="1" t="str">
        <f>Spaces!T747</f>
        <v/>
      </c>
      <c r="U747" s="1" t="str">
        <f>Spaces!U747</f>
        <v/>
      </c>
      <c r="V747" s="1" t="str">
        <f t="shared" si="1"/>
        <v/>
      </c>
      <c r="W747" s="5" t="str">
        <f t="shared" si="2"/>
        <v/>
      </c>
      <c r="X747" s="5" t="str">
        <f t="shared" si="3"/>
        <v/>
      </c>
      <c r="Y747" s="5" t="str">
        <f t="shared" si="4"/>
        <v/>
      </c>
      <c r="Z747" s="5" t="str">
        <f t="shared" si="5"/>
        <v/>
      </c>
    </row>
    <row r="748">
      <c r="A748" s="1" t="str">
        <f>Spaces!A748</f>
        <v/>
      </c>
      <c r="B748" s="1" t="str">
        <f>Spaces!B748</f>
        <v/>
      </c>
      <c r="C748" s="1" t="str">
        <f>Spaces!C748</f>
        <v/>
      </c>
      <c r="D748" s="1" t="str">
        <f>Spaces!D748</f>
        <v/>
      </c>
      <c r="E748" s="1" t="str">
        <f>Spaces!E748</f>
        <v/>
      </c>
      <c r="F748" s="1" t="str">
        <f>Spaces!F748</f>
        <v/>
      </c>
      <c r="G748" s="1" t="str">
        <f>Spaces!G748</f>
        <v/>
      </c>
      <c r="H748" s="1" t="str">
        <f>Spaces!H748</f>
        <v/>
      </c>
      <c r="I748" s="1" t="str">
        <f>Spaces!I748</f>
        <v/>
      </c>
      <c r="J748" s="1" t="str">
        <f>Spaces!J748</f>
        <v/>
      </c>
      <c r="K748" s="1" t="str">
        <f>Spaces!K748</f>
        <v/>
      </c>
      <c r="L748" s="1" t="str">
        <f>Spaces!L748</f>
        <v/>
      </c>
      <c r="M748" s="1" t="str">
        <f>Spaces!M748</f>
        <v/>
      </c>
      <c r="N748" s="1" t="str">
        <f>Spaces!N748</f>
        <v/>
      </c>
      <c r="O748" s="1" t="str">
        <f>Spaces!O748</f>
        <v/>
      </c>
      <c r="P748" s="1" t="str">
        <f>Spaces!P748</f>
        <v/>
      </c>
      <c r="Q748" s="1" t="str">
        <f>Spaces!Q748</f>
        <v/>
      </c>
      <c r="R748" s="1" t="str">
        <f>Spaces!R748</f>
        <v/>
      </c>
      <c r="S748" s="1" t="str">
        <f>Spaces!S748</f>
        <v/>
      </c>
      <c r="T748" s="1" t="str">
        <f>Spaces!T748</f>
        <v/>
      </c>
      <c r="U748" s="1" t="str">
        <f>Spaces!U748</f>
        <v/>
      </c>
      <c r="V748" s="1" t="str">
        <f t="shared" si="1"/>
        <v/>
      </c>
      <c r="W748" s="5" t="str">
        <f t="shared" si="2"/>
        <v/>
      </c>
      <c r="X748" s="5" t="str">
        <f t="shared" si="3"/>
        <v/>
      </c>
      <c r="Y748" s="5" t="str">
        <f t="shared" si="4"/>
        <v/>
      </c>
      <c r="Z748" s="5" t="str">
        <f t="shared" si="5"/>
        <v/>
      </c>
    </row>
    <row r="749">
      <c r="A749" s="1" t="str">
        <f>Spaces!A749</f>
        <v/>
      </c>
      <c r="B749" s="1" t="str">
        <f>Spaces!B749</f>
        <v/>
      </c>
      <c r="C749" s="1" t="str">
        <f>Spaces!C749</f>
        <v/>
      </c>
      <c r="D749" s="1" t="str">
        <f>Spaces!D749</f>
        <v/>
      </c>
      <c r="E749" s="1" t="str">
        <f>Spaces!E749</f>
        <v/>
      </c>
      <c r="F749" s="1" t="str">
        <f>Spaces!F749</f>
        <v/>
      </c>
      <c r="G749" s="1" t="str">
        <f>Spaces!G749</f>
        <v/>
      </c>
      <c r="H749" s="1" t="str">
        <f>Spaces!H749</f>
        <v/>
      </c>
      <c r="I749" s="1" t="str">
        <f>Spaces!I749</f>
        <v/>
      </c>
      <c r="J749" s="1" t="str">
        <f>Spaces!J749</f>
        <v/>
      </c>
      <c r="K749" s="1" t="str">
        <f>Spaces!K749</f>
        <v/>
      </c>
      <c r="L749" s="1" t="str">
        <f>Spaces!L749</f>
        <v/>
      </c>
      <c r="M749" s="1" t="str">
        <f>Spaces!M749</f>
        <v/>
      </c>
      <c r="N749" s="1" t="str">
        <f>Spaces!N749</f>
        <v/>
      </c>
      <c r="O749" s="1" t="str">
        <f>Spaces!O749</f>
        <v/>
      </c>
      <c r="P749" s="1" t="str">
        <f>Spaces!P749</f>
        <v/>
      </c>
      <c r="Q749" s="1" t="str">
        <f>Spaces!Q749</f>
        <v/>
      </c>
      <c r="R749" s="1" t="str">
        <f>Spaces!R749</f>
        <v/>
      </c>
      <c r="S749" s="1" t="str">
        <f>Spaces!S749</f>
        <v/>
      </c>
      <c r="T749" s="1" t="str">
        <f>Spaces!T749</f>
        <v/>
      </c>
      <c r="U749" s="1" t="str">
        <f>Spaces!U749</f>
        <v/>
      </c>
      <c r="V749" s="1" t="str">
        <f t="shared" si="1"/>
        <v/>
      </c>
      <c r="W749" s="5" t="str">
        <f t="shared" si="2"/>
        <v/>
      </c>
      <c r="X749" s="5" t="str">
        <f t="shared" si="3"/>
        <v/>
      </c>
      <c r="Y749" s="5" t="str">
        <f t="shared" si="4"/>
        <v/>
      </c>
      <c r="Z749" s="5" t="str">
        <f t="shared" si="5"/>
        <v/>
      </c>
    </row>
    <row r="750">
      <c r="A750" s="1" t="str">
        <f>Spaces!A750</f>
        <v/>
      </c>
      <c r="B750" s="1" t="str">
        <f>Spaces!B750</f>
        <v/>
      </c>
      <c r="C750" s="1" t="str">
        <f>Spaces!C750</f>
        <v/>
      </c>
      <c r="D750" s="1" t="str">
        <f>Spaces!D750</f>
        <v/>
      </c>
      <c r="E750" s="1" t="str">
        <f>Spaces!E750</f>
        <v/>
      </c>
      <c r="F750" s="1" t="str">
        <f>Spaces!F750</f>
        <v/>
      </c>
      <c r="G750" s="1" t="str">
        <f>Spaces!G750</f>
        <v/>
      </c>
      <c r="H750" s="1" t="str">
        <f>Spaces!H750</f>
        <v/>
      </c>
      <c r="I750" s="1" t="str">
        <f>Spaces!I750</f>
        <v/>
      </c>
      <c r="J750" s="1" t="str">
        <f>Spaces!J750</f>
        <v/>
      </c>
      <c r="K750" s="1" t="str">
        <f>Spaces!K750</f>
        <v/>
      </c>
      <c r="L750" s="1" t="str">
        <f>Spaces!L750</f>
        <v/>
      </c>
      <c r="M750" s="1" t="str">
        <f>Spaces!M750</f>
        <v/>
      </c>
      <c r="N750" s="1" t="str">
        <f>Spaces!N750</f>
        <v/>
      </c>
      <c r="O750" s="1" t="str">
        <f>Spaces!O750</f>
        <v/>
      </c>
      <c r="P750" s="1" t="str">
        <f>Spaces!P750</f>
        <v/>
      </c>
      <c r="Q750" s="1" t="str">
        <f>Spaces!Q750</f>
        <v/>
      </c>
      <c r="R750" s="1" t="str">
        <f>Spaces!R750</f>
        <v/>
      </c>
      <c r="S750" s="1" t="str">
        <f>Spaces!S750</f>
        <v/>
      </c>
      <c r="T750" s="1" t="str">
        <f>Spaces!T750</f>
        <v/>
      </c>
      <c r="U750" s="1" t="str">
        <f>Spaces!U750</f>
        <v/>
      </c>
      <c r="V750" s="1" t="str">
        <f t="shared" si="1"/>
        <v/>
      </c>
      <c r="W750" s="5" t="str">
        <f t="shared" si="2"/>
        <v/>
      </c>
      <c r="X750" s="5" t="str">
        <f t="shared" si="3"/>
        <v/>
      </c>
      <c r="Y750" s="5" t="str">
        <f t="shared" si="4"/>
        <v/>
      </c>
      <c r="Z750" s="5" t="str">
        <f t="shared" si="5"/>
        <v/>
      </c>
    </row>
    <row r="751">
      <c r="A751" s="1" t="str">
        <f>Spaces!A751</f>
        <v/>
      </c>
      <c r="B751" s="1" t="str">
        <f>Spaces!B751</f>
        <v/>
      </c>
      <c r="C751" s="1" t="str">
        <f>Spaces!C751</f>
        <v/>
      </c>
      <c r="D751" s="1" t="str">
        <f>Spaces!D751</f>
        <v/>
      </c>
      <c r="E751" s="1" t="str">
        <f>Spaces!E751</f>
        <v/>
      </c>
      <c r="F751" s="1" t="str">
        <f>Spaces!F751</f>
        <v/>
      </c>
      <c r="G751" s="1" t="str">
        <f>Spaces!G751</f>
        <v/>
      </c>
      <c r="H751" s="1" t="str">
        <f>Spaces!H751</f>
        <v/>
      </c>
      <c r="I751" s="1" t="str">
        <f>Spaces!I751</f>
        <v/>
      </c>
      <c r="J751" s="1" t="str">
        <f>Spaces!J751</f>
        <v/>
      </c>
      <c r="K751" s="1" t="str">
        <f>Spaces!K751</f>
        <v/>
      </c>
      <c r="L751" s="1" t="str">
        <f>Spaces!L751</f>
        <v/>
      </c>
      <c r="M751" s="1" t="str">
        <f>Spaces!M751</f>
        <v/>
      </c>
      <c r="N751" s="1" t="str">
        <f>Spaces!N751</f>
        <v/>
      </c>
      <c r="O751" s="1" t="str">
        <f>Spaces!O751</f>
        <v/>
      </c>
      <c r="P751" s="1" t="str">
        <f>Spaces!P751</f>
        <v/>
      </c>
      <c r="Q751" s="1" t="str">
        <f>Spaces!Q751</f>
        <v/>
      </c>
      <c r="R751" s="1" t="str">
        <f>Spaces!R751</f>
        <v/>
      </c>
      <c r="S751" s="1" t="str">
        <f>Spaces!S751</f>
        <v/>
      </c>
      <c r="T751" s="1" t="str">
        <f>Spaces!T751</f>
        <v/>
      </c>
      <c r="U751" s="1" t="str">
        <f>Spaces!U751</f>
        <v/>
      </c>
      <c r="V751" s="1" t="str">
        <f t="shared" si="1"/>
        <v/>
      </c>
      <c r="W751" s="5" t="str">
        <f t="shared" si="2"/>
        <v/>
      </c>
      <c r="X751" s="5" t="str">
        <f t="shared" si="3"/>
        <v/>
      </c>
      <c r="Y751" s="5" t="str">
        <f t="shared" si="4"/>
        <v/>
      </c>
      <c r="Z751" s="5" t="str">
        <f t="shared" si="5"/>
        <v/>
      </c>
    </row>
    <row r="752">
      <c r="A752" s="1" t="str">
        <f>Spaces!A752</f>
        <v/>
      </c>
      <c r="B752" s="1" t="str">
        <f>Spaces!B752</f>
        <v/>
      </c>
      <c r="C752" s="1" t="str">
        <f>Spaces!C752</f>
        <v/>
      </c>
      <c r="D752" s="1" t="str">
        <f>Spaces!D752</f>
        <v/>
      </c>
      <c r="E752" s="1" t="str">
        <f>Spaces!E752</f>
        <v/>
      </c>
      <c r="F752" s="1" t="str">
        <f>Spaces!F752</f>
        <v/>
      </c>
      <c r="G752" s="1" t="str">
        <f>Spaces!G752</f>
        <v/>
      </c>
      <c r="H752" s="1" t="str">
        <f>Spaces!H752</f>
        <v/>
      </c>
      <c r="I752" s="1" t="str">
        <f>Spaces!I752</f>
        <v/>
      </c>
      <c r="J752" s="1" t="str">
        <f>Spaces!J752</f>
        <v/>
      </c>
      <c r="K752" s="1" t="str">
        <f>Spaces!K752</f>
        <v/>
      </c>
      <c r="L752" s="1" t="str">
        <f>Spaces!L752</f>
        <v/>
      </c>
      <c r="M752" s="1" t="str">
        <f>Spaces!M752</f>
        <v/>
      </c>
      <c r="N752" s="1" t="str">
        <f>Spaces!N752</f>
        <v/>
      </c>
      <c r="O752" s="1" t="str">
        <f>Spaces!O752</f>
        <v/>
      </c>
      <c r="P752" s="1" t="str">
        <f>Spaces!P752</f>
        <v/>
      </c>
      <c r="Q752" s="1" t="str">
        <f>Spaces!Q752</f>
        <v/>
      </c>
      <c r="R752" s="1" t="str">
        <f>Spaces!R752</f>
        <v/>
      </c>
      <c r="S752" s="1" t="str">
        <f>Spaces!S752</f>
        <v/>
      </c>
      <c r="T752" s="1" t="str">
        <f>Spaces!T752</f>
        <v/>
      </c>
      <c r="U752" s="1" t="str">
        <f>Spaces!U752</f>
        <v/>
      </c>
      <c r="V752" s="1" t="str">
        <f t="shared" si="1"/>
        <v/>
      </c>
      <c r="W752" s="5" t="str">
        <f t="shared" si="2"/>
        <v/>
      </c>
      <c r="X752" s="5" t="str">
        <f t="shared" si="3"/>
        <v/>
      </c>
      <c r="Y752" s="5" t="str">
        <f t="shared" si="4"/>
        <v/>
      </c>
      <c r="Z752" s="5" t="str">
        <f t="shared" si="5"/>
        <v/>
      </c>
    </row>
    <row r="753">
      <c r="A753" s="1" t="str">
        <f>Spaces!A753</f>
        <v/>
      </c>
      <c r="B753" s="1" t="str">
        <f>Spaces!B753</f>
        <v/>
      </c>
      <c r="C753" s="1" t="str">
        <f>Spaces!C753</f>
        <v/>
      </c>
      <c r="D753" s="1" t="str">
        <f>Spaces!D753</f>
        <v/>
      </c>
      <c r="E753" s="1" t="str">
        <f>Spaces!E753</f>
        <v/>
      </c>
      <c r="F753" s="1" t="str">
        <f>Spaces!F753</f>
        <v/>
      </c>
      <c r="G753" s="1" t="str">
        <f>Spaces!G753</f>
        <v/>
      </c>
      <c r="H753" s="1" t="str">
        <f>Spaces!H753</f>
        <v/>
      </c>
      <c r="I753" s="1" t="str">
        <f>Spaces!I753</f>
        <v/>
      </c>
      <c r="J753" s="1" t="str">
        <f>Spaces!J753</f>
        <v/>
      </c>
      <c r="K753" s="1" t="str">
        <f>Spaces!K753</f>
        <v/>
      </c>
      <c r="L753" s="1" t="str">
        <f>Spaces!L753</f>
        <v/>
      </c>
      <c r="M753" s="1" t="str">
        <f>Spaces!M753</f>
        <v/>
      </c>
      <c r="N753" s="1" t="str">
        <f>Spaces!N753</f>
        <v/>
      </c>
      <c r="O753" s="1" t="str">
        <f>Spaces!O753</f>
        <v/>
      </c>
      <c r="P753" s="1" t="str">
        <f>Spaces!P753</f>
        <v/>
      </c>
      <c r="Q753" s="1" t="str">
        <f>Spaces!Q753</f>
        <v/>
      </c>
      <c r="R753" s="1" t="str">
        <f>Spaces!R753</f>
        <v/>
      </c>
      <c r="S753" s="1" t="str">
        <f>Spaces!S753</f>
        <v/>
      </c>
      <c r="T753" s="1" t="str">
        <f>Spaces!T753</f>
        <v/>
      </c>
      <c r="U753" s="1" t="str">
        <f>Spaces!U753</f>
        <v/>
      </c>
      <c r="V753" s="1" t="str">
        <f t="shared" si="1"/>
        <v/>
      </c>
      <c r="W753" s="5" t="str">
        <f t="shared" si="2"/>
        <v/>
      </c>
      <c r="X753" s="5" t="str">
        <f t="shared" si="3"/>
        <v/>
      </c>
      <c r="Y753" s="5" t="str">
        <f t="shared" si="4"/>
        <v/>
      </c>
      <c r="Z753" s="5" t="str">
        <f t="shared" si="5"/>
        <v/>
      </c>
    </row>
    <row r="754">
      <c r="A754" s="1" t="str">
        <f>Spaces!A754</f>
        <v/>
      </c>
      <c r="B754" s="1" t="str">
        <f>Spaces!B754</f>
        <v/>
      </c>
      <c r="C754" s="1" t="str">
        <f>Spaces!C754</f>
        <v/>
      </c>
      <c r="D754" s="1" t="str">
        <f>Spaces!D754</f>
        <v/>
      </c>
      <c r="E754" s="1" t="str">
        <f>Spaces!E754</f>
        <v/>
      </c>
      <c r="F754" s="1" t="str">
        <f>Spaces!F754</f>
        <v/>
      </c>
      <c r="G754" s="1" t="str">
        <f>Spaces!G754</f>
        <v/>
      </c>
      <c r="H754" s="1" t="str">
        <f>Spaces!H754</f>
        <v/>
      </c>
      <c r="I754" s="1" t="str">
        <f>Spaces!I754</f>
        <v/>
      </c>
      <c r="J754" s="1" t="str">
        <f>Spaces!J754</f>
        <v/>
      </c>
      <c r="K754" s="1" t="str">
        <f>Spaces!K754</f>
        <v/>
      </c>
      <c r="L754" s="1" t="str">
        <f>Spaces!L754</f>
        <v/>
      </c>
      <c r="M754" s="1" t="str">
        <f>Spaces!M754</f>
        <v/>
      </c>
      <c r="N754" s="1" t="str">
        <f>Spaces!N754</f>
        <v/>
      </c>
      <c r="O754" s="1" t="str">
        <f>Spaces!O754</f>
        <v/>
      </c>
      <c r="P754" s="1" t="str">
        <f>Spaces!P754</f>
        <v/>
      </c>
      <c r="Q754" s="1" t="str">
        <f>Spaces!Q754</f>
        <v/>
      </c>
      <c r="R754" s="1" t="str">
        <f>Spaces!R754</f>
        <v/>
      </c>
      <c r="S754" s="1" t="str">
        <f>Spaces!S754</f>
        <v/>
      </c>
      <c r="T754" s="1" t="str">
        <f>Spaces!T754</f>
        <v/>
      </c>
      <c r="U754" s="1" t="str">
        <f>Spaces!U754</f>
        <v/>
      </c>
      <c r="V754" s="1" t="str">
        <f t="shared" si="1"/>
        <v/>
      </c>
      <c r="W754" s="5" t="str">
        <f t="shared" si="2"/>
        <v/>
      </c>
      <c r="X754" s="5" t="str">
        <f t="shared" si="3"/>
        <v/>
      </c>
      <c r="Y754" s="5" t="str">
        <f t="shared" si="4"/>
        <v/>
      </c>
      <c r="Z754" s="5" t="str">
        <f t="shared" si="5"/>
        <v/>
      </c>
    </row>
    <row r="755">
      <c r="A755" s="1" t="str">
        <f>Spaces!A755</f>
        <v/>
      </c>
      <c r="B755" s="1" t="str">
        <f>Spaces!B755</f>
        <v/>
      </c>
      <c r="C755" s="1" t="str">
        <f>Spaces!C755</f>
        <v/>
      </c>
      <c r="D755" s="1" t="str">
        <f>Spaces!D755</f>
        <v/>
      </c>
      <c r="E755" s="1" t="str">
        <f>Spaces!E755</f>
        <v/>
      </c>
      <c r="F755" s="1" t="str">
        <f>Spaces!F755</f>
        <v/>
      </c>
      <c r="G755" s="1" t="str">
        <f>Spaces!G755</f>
        <v/>
      </c>
      <c r="H755" s="1" t="str">
        <f>Spaces!H755</f>
        <v/>
      </c>
      <c r="I755" s="1" t="str">
        <f>Spaces!I755</f>
        <v/>
      </c>
      <c r="J755" s="1" t="str">
        <f>Spaces!J755</f>
        <v/>
      </c>
      <c r="K755" s="1" t="str">
        <f>Spaces!K755</f>
        <v/>
      </c>
      <c r="L755" s="1" t="str">
        <f>Spaces!L755</f>
        <v/>
      </c>
      <c r="M755" s="1" t="str">
        <f>Spaces!M755</f>
        <v/>
      </c>
      <c r="N755" s="1" t="str">
        <f>Spaces!N755</f>
        <v/>
      </c>
      <c r="O755" s="1" t="str">
        <f>Spaces!O755</f>
        <v/>
      </c>
      <c r="P755" s="1" t="str">
        <f>Spaces!P755</f>
        <v/>
      </c>
      <c r="Q755" s="1" t="str">
        <f>Spaces!Q755</f>
        <v/>
      </c>
      <c r="R755" s="1" t="str">
        <f>Spaces!R755</f>
        <v/>
      </c>
      <c r="S755" s="1" t="str">
        <f>Spaces!S755</f>
        <v/>
      </c>
      <c r="T755" s="1" t="str">
        <f>Spaces!T755</f>
        <v/>
      </c>
      <c r="U755" s="1" t="str">
        <f>Spaces!U755</f>
        <v/>
      </c>
      <c r="V755" s="1" t="str">
        <f t="shared" si="1"/>
        <v/>
      </c>
      <c r="W755" s="5" t="str">
        <f t="shared" si="2"/>
        <v/>
      </c>
      <c r="X755" s="5" t="str">
        <f t="shared" si="3"/>
        <v/>
      </c>
      <c r="Y755" s="5" t="str">
        <f t="shared" si="4"/>
        <v/>
      </c>
      <c r="Z755" s="5" t="str">
        <f t="shared" si="5"/>
        <v/>
      </c>
    </row>
    <row r="756">
      <c r="A756" s="1" t="str">
        <f>Spaces!A756</f>
        <v/>
      </c>
      <c r="B756" s="1" t="str">
        <f>Spaces!B756</f>
        <v/>
      </c>
      <c r="C756" s="1" t="str">
        <f>Spaces!C756</f>
        <v/>
      </c>
      <c r="D756" s="1" t="str">
        <f>Spaces!D756</f>
        <v/>
      </c>
      <c r="E756" s="1" t="str">
        <f>Spaces!E756</f>
        <v/>
      </c>
      <c r="F756" s="1" t="str">
        <f>Spaces!F756</f>
        <v/>
      </c>
      <c r="G756" s="1" t="str">
        <f>Spaces!G756</f>
        <v/>
      </c>
      <c r="H756" s="1" t="str">
        <f>Spaces!H756</f>
        <v/>
      </c>
      <c r="I756" s="1" t="str">
        <f>Spaces!I756</f>
        <v/>
      </c>
      <c r="J756" s="1" t="str">
        <f>Spaces!J756</f>
        <v/>
      </c>
      <c r="K756" s="1" t="str">
        <f>Spaces!K756</f>
        <v/>
      </c>
      <c r="L756" s="1" t="str">
        <f>Spaces!L756</f>
        <v/>
      </c>
      <c r="M756" s="1" t="str">
        <f>Spaces!M756</f>
        <v/>
      </c>
      <c r="N756" s="1" t="str">
        <f>Spaces!N756</f>
        <v/>
      </c>
      <c r="O756" s="1" t="str">
        <f>Spaces!O756</f>
        <v/>
      </c>
      <c r="P756" s="1" t="str">
        <f>Spaces!P756</f>
        <v/>
      </c>
      <c r="Q756" s="1" t="str">
        <f>Spaces!Q756</f>
        <v/>
      </c>
      <c r="R756" s="1" t="str">
        <f>Spaces!R756</f>
        <v/>
      </c>
      <c r="S756" s="1" t="str">
        <f>Spaces!S756</f>
        <v/>
      </c>
      <c r="T756" s="1" t="str">
        <f>Spaces!T756</f>
        <v/>
      </c>
      <c r="U756" s="1" t="str">
        <f>Spaces!U756</f>
        <v/>
      </c>
      <c r="V756" s="1" t="str">
        <f t="shared" si="1"/>
        <v/>
      </c>
      <c r="W756" s="5" t="str">
        <f t="shared" si="2"/>
        <v/>
      </c>
      <c r="X756" s="5" t="str">
        <f t="shared" si="3"/>
        <v/>
      </c>
      <c r="Y756" s="5" t="str">
        <f t="shared" si="4"/>
        <v/>
      </c>
      <c r="Z756" s="5" t="str">
        <f t="shared" si="5"/>
        <v/>
      </c>
    </row>
    <row r="757">
      <c r="A757" s="1" t="str">
        <f>Spaces!A757</f>
        <v/>
      </c>
      <c r="B757" s="1" t="str">
        <f>Spaces!B757</f>
        <v/>
      </c>
      <c r="C757" s="1" t="str">
        <f>Spaces!C757</f>
        <v/>
      </c>
      <c r="D757" s="1" t="str">
        <f>Spaces!D757</f>
        <v/>
      </c>
      <c r="E757" s="1" t="str">
        <f>Spaces!E757</f>
        <v/>
      </c>
      <c r="F757" s="1" t="str">
        <f>Spaces!F757</f>
        <v/>
      </c>
      <c r="G757" s="1" t="str">
        <f>Spaces!G757</f>
        <v/>
      </c>
      <c r="H757" s="1" t="str">
        <f>Spaces!H757</f>
        <v/>
      </c>
      <c r="I757" s="1" t="str">
        <f>Spaces!I757</f>
        <v/>
      </c>
      <c r="J757" s="1" t="str">
        <f>Spaces!J757</f>
        <v/>
      </c>
      <c r="K757" s="1" t="str">
        <f>Spaces!K757</f>
        <v/>
      </c>
      <c r="L757" s="1" t="str">
        <f>Spaces!L757</f>
        <v/>
      </c>
      <c r="M757" s="1" t="str">
        <f>Spaces!M757</f>
        <v/>
      </c>
      <c r="N757" s="1" t="str">
        <f>Spaces!N757</f>
        <v/>
      </c>
      <c r="O757" s="1" t="str">
        <f>Spaces!O757</f>
        <v/>
      </c>
      <c r="P757" s="1" t="str">
        <f>Spaces!P757</f>
        <v/>
      </c>
      <c r="Q757" s="1" t="str">
        <f>Spaces!Q757</f>
        <v/>
      </c>
      <c r="R757" s="1" t="str">
        <f>Spaces!R757</f>
        <v/>
      </c>
      <c r="S757" s="1" t="str">
        <f>Spaces!S757</f>
        <v/>
      </c>
      <c r="T757" s="1" t="str">
        <f>Spaces!T757</f>
        <v/>
      </c>
      <c r="U757" s="1" t="str">
        <f>Spaces!U757</f>
        <v/>
      </c>
      <c r="V757" s="1" t="str">
        <f t="shared" si="1"/>
        <v/>
      </c>
      <c r="W757" s="5" t="str">
        <f t="shared" si="2"/>
        <v/>
      </c>
      <c r="X757" s="5" t="str">
        <f t="shared" si="3"/>
        <v/>
      </c>
      <c r="Y757" s="5" t="str">
        <f t="shared" si="4"/>
        <v/>
      </c>
      <c r="Z757" s="5" t="str">
        <f t="shared" si="5"/>
        <v/>
      </c>
    </row>
    <row r="758">
      <c r="A758" s="1" t="str">
        <f>Spaces!A758</f>
        <v/>
      </c>
      <c r="B758" s="1" t="str">
        <f>Spaces!B758</f>
        <v/>
      </c>
      <c r="C758" s="1" t="str">
        <f>Spaces!C758</f>
        <v/>
      </c>
      <c r="D758" s="1" t="str">
        <f>Spaces!D758</f>
        <v/>
      </c>
      <c r="E758" s="1" t="str">
        <f>Spaces!E758</f>
        <v/>
      </c>
      <c r="F758" s="1" t="str">
        <f>Spaces!F758</f>
        <v/>
      </c>
      <c r="G758" s="1" t="str">
        <f>Spaces!G758</f>
        <v/>
      </c>
      <c r="H758" s="1" t="str">
        <f>Spaces!H758</f>
        <v/>
      </c>
      <c r="I758" s="1" t="str">
        <f>Spaces!I758</f>
        <v/>
      </c>
      <c r="J758" s="1" t="str">
        <f>Spaces!J758</f>
        <v/>
      </c>
      <c r="K758" s="1" t="str">
        <f>Spaces!K758</f>
        <v/>
      </c>
      <c r="L758" s="1" t="str">
        <f>Spaces!L758</f>
        <v/>
      </c>
      <c r="M758" s="1" t="str">
        <f>Spaces!M758</f>
        <v/>
      </c>
      <c r="N758" s="1" t="str">
        <f>Spaces!N758</f>
        <v/>
      </c>
      <c r="O758" s="1" t="str">
        <f>Spaces!O758</f>
        <v/>
      </c>
      <c r="P758" s="1" t="str">
        <f>Spaces!P758</f>
        <v/>
      </c>
      <c r="Q758" s="1" t="str">
        <f>Spaces!Q758</f>
        <v/>
      </c>
      <c r="R758" s="1" t="str">
        <f>Spaces!R758</f>
        <v/>
      </c>
      <c r="S758" s="1" t="str">
        <f>Spaces!S758</f>
        <v/>
      </c>
      <c r="T758" s="1" t="str">
        <f>Spaces!T758</f>
        <v/>
      </c>
      <c r="U758" s="1" t="str">
        <f>Spaces!U758</f>
        <v/>
      </c>
      <c r="V758" s="1" t="str">
        <f t="shared" si="1"/>
        <v/>
      </c>
      <c r="W758" s="5" t="str">
        <f t="shared" si="2"/>
        <v/>
      </c>
      <c r="X758" s="5" t="str">
        <f t="shared" si="3"/>
        <v/>
      </c>
      <c r="Y758" s="5" t="str">
        <f t="shared" si="4"/>
        <v/>
      </c>
      <c r="Z758" s="5" t="str">
        <f t="shared" si="5"/>
        <v/>
      </c>
    </row>
    <row r="759">
      <c r="A759" s="1" t="str">
        <f>Spaces!A759</f>
        <v/>
      </c>
      <c r="B759" s="1" t="str">
        <f>Spaces!B759</f>
        <v/>
      </c>
      <c r="C759" s="1" t="str">
        <f>Spaces!C759</f>
        <v/>
      </c>
      <c r="D759" s="1" t="str">
        <f>Spaces!D759</f>
        <v/>
      </c>
      <c r="E759" s="1" t="str">
        <f>Spaces!E759</f>
        <v/>
      </c>
      <c r="F759" s="1" t="str">
        <f>Spaces!F759</f>
        <v/>
      </c>
      <c r="G759" s="1" t="str">
        <f>Spaces!G759</f>
        <v/>
      </c>
      <c r="H759" s="1" t="str">
        <f>Spaces!H759</f>
        <v/>
      </c>
      <c r="I759" s="1" t="str">
        <f>Spaces!I759</f>
        <v/>
      </c>
      <c r="J759" s="1" t="str">
        <f>Spaces!J759</f>
        <v/>
      </c>
      <c r="K759" s="1" t="str">
        <f>Spaces!K759</f>
        <v/>
      </c>
      <c r="L759" s="1" t="str">
        <f>Spaces!L759</f>
        <v/>
      </c>
      <c r="M759" s="1" t="str">
        <f>Spaces!M759</f>
        <v/>
      </c>
      <c r="N759" s="1" t="str">
        <f>Spaces!N759</f>
        <v/>
      </c>
      <c r="O759" s="1" t="str">
        <f>Spaces!O759</f>
        <v/>
      </c>
      <c r="P759" s="1" t="str">
        <f>Spaces!P759</f>
        <v/>
      </c>
      <c r="Q759" s="1" t="str">
        <f>Spaces!Q759</f>
        <v/>
      </c>
      <c r="R759" s="1" t="str">
        <f>Spaces!R759</f>
        <v/>
      </c>
      <c r="S759" s="1" t="str">
        <f>Spaces!S759</f>
        <v/>
      </c>
      <c r="T759" s="1" t="str">
        <f>Spaces!T759</f>
        <v/>
      </c>
      <c r="U759" s="1" t="str">
        <f>Spaces!U759</f>
        <v/>
      </c>
      <c r="V759" s="1" t="str">
        <f t="shared" si="1"/>
        <v/>
      </c>
      <c r="W759" s="5" t="str">
        <f t="shared" si="2"/>
        <v/>
      </c>
      <c r="X759" s="5" t="str">
        <f t="shared" si="3"/>
        <v/>
      </c>
      <c r="Y759" s="5" t="str">
        <f t="shared" si="4"/>
        <v/>
      </c>
      <c r="Z759" s="5" t="str">
        <f t="shared" si="5"/>
        <v/>
      </c>
    </row>
    <row r="760">
      <c r="A760" s="1" t="str">
        <f>Spaces!A760</f>
        <v/>
      </c>
      <c r="B760" s="1" t="str">
        <f>Spaces!B760</f>
        <v/>
      </c>
      <c r="C760" s="1" t="str">
        <f>Spaces!C760</f>
        <v/>
      </c>
      <c r="D760" s="1" t="str">
        <f>Spaces!D760</f>
        <v/>
      </c>
      <c r="E760" s="1" t="str">
        <f>Spaces!E760</f>
        <v/>
      </c>
      <c r="F760" s="1" t="str">
        <f>Spaces!F760</f>
        <v/>
      </c>
      <c r="G760" s="1" t="str">
        <f>Spaces!G760</f>
        <v/>
      </c>
      <c r="H760" s="1" t="str">
        <f>Spaces!H760</f>
        <v/>
      </c>
      <c r="I760" s="1" t="str">
        <f>Spaces!I760</f>
        <v/>
      </c>
      <c r="J760" s="1" t="str">
        <f>Spaces!J760</f>
        <v/>
      </c>
      <c r="K760" s="1" t="str">
        <f>Spaces!K760</f>
        <v/>
      </c>
      <c r="L760" s="1" t="str">
        <f>Spaces!L760</f>
        <v/>
      </c>
      <c r="M760" s="1" t="str">
        <f>Spaces!M760</f>
        <v/>
      </c>
      <c r="N760" s="1" t="str">
        <f>Spaces!N760</f>
        <v/>
      </c>
      <c r="O760" s="1" t="str">
        <f>Spaces!O760</f>
        <v/>
      </c>
      <c r="P760" s="1" t="str">
        <f>Spaces!P760</f>
        <v/>
      </c>
      <c r="Q760" s="1" t="str">
        <f>Spaces!Q760</f>
        <v/>
      </c>
      <c r="R760" s="1" t="str">
        <f>Spaces!R760</f>
        <v/>
      </c>
      <c r="S760" s="1" t="str">
        <f>Spaces!S760</f>
        <v/>
      </c>
      <c r="T760" s="1" t="str">
        <f>Spaces!T760</f>
        <v/>
      </c>
      <c r="U760" s="1" t="str">
        <f>Spaces!U760</f>
        <v/>
      </c>
      <c r="V760" s="1" t="str">
        <f t="shared" si="1"/>
        <v/>
      </c>
      <c r="W760" s="5" t="str">
        <f t="shared" si="2"/>
        <v/>
      </c>
      <c r="X760" s="5" t="str">
        <f t="shared" si="3"/>
        <v/>
      </c>
      <c r="Y760" s="5" t="str">
        <f t="shared" si="4"/>
        <v/>
      </c>
      <c r="Z760" s="5" t="str">
        <f t="shared" si="5"/>
        <v/>
      </c>
    </row>
    <row r="761">
      <c r="A761" s="1" t="str">
        <f>Spaces!A761</f>
        <v/>
      </c>
      <c r="B761" s="1" t="str">
        <f>Spaces!B761</f>
        <v/>
      </c>
      <c r="C761" s="1" t="str">
        <f>Spaces!C761</f>
        <v/>
      </c>
      <c r="D761" s="1" t="str">
        <f>Spaces!D761</f>
        <v/>
      </c>
      <c r="E761" s="1" t="str">
        <f>Spaces!E761</f>
        <v/>
      </c>
      <c r="F761" s="1" t="str">
        <f>Spaces!F761</f>
        <v/>
      </c>
      <c r="G761" s="1" t="str">
        <f>Spaces!G761</f>
        <v/>
      </c>
      <c r="H761" s="1" t="str">
        <f>Spaces!H761</f>
        <v/>
      </c>
      <c r="I761" s="1" t="str">
        <f>Spaces!I761</f>
        <v/>
      </c>
      <c r="J761" s="1" t="str">
        <f>Spaces!J761</f>
        <v/>
      </c>
      <c r="K761" s="1" t="str">
        <f>Spaces!K761</f>
        <v/>
      </c>
      <c r="L761" s="1" t="str">
        <f>Spaces!L761</f>
        <v/>
      </c>
      <c r="M761" s="1" t="str">
        <f>Spaces!M761</f>
        <v/>
      </c>
      <c r="N761" s="1" t="str">
        <f>Spaces!N761</f>
        <v/>
      </c>
      <c r="O761" s="1" t="str">
        <f>Spaces!O761</f>
        <v/>
      </c>
      <c r="P761" s="1" t="str">
        <f>Spaces!P761</f>
        <v/>
      </c>
      <c r="Q761" s="1" t="str">
        <f>Spaces!Q761</f>
        <v/>
      </c>
      <c r="R761" s="1" t="str">
        <f>Spaces!R761</f>
        <v/>
      </c>
      <c r="S761" s="1" t="str">
        <f>Spaces!S761</f>
        <v/>
      </c>
      <c r="T761" s="1" t="str">
        <f>Spaces!T761</f>
        <v/>
      </c>
      <c r="U761" s="1" t="str">
        <f>Spaces!U761</f>
        <v/>
      </c>
      <c r="V761" s="1" t="str">
        <f t="shared" si="1"/>
        <v/>
      </c>
      <c r="W761" s="5" t="str">
        <f t="shared" si="2"/>
        <v/>
      </c>
      <c r="X761" s="5" t="str">
        <f t="shared" si="3"/>
        <v/>
      </c>
      <c r="Y761" s="5" t="str">
        <f t="shared" si="4"/>
        <v/>
      </c>
      <c r="Z761" s="5" t="str">
        <f t="shared" si="5"/>
        <v/>
      </c>
    </row>
    <row r="762">
      <c r="A762" s="1" t="str">
        <f>Spaces!A762</f>
        <v/>
      </c>
      <c r="B762" s="1" t="str">
        <f>Spaces!B762</f>
        <v/>
      </c>
      <c r="C762" s="1" t="str">
        <f>Spaces!C762</f>
        <v/>
      </c>
      <c r="D762" s="1" t="str">
        <f>Spaces!D762</f>
        <v/>
      </c>
      <c r="E762" s="1" t="str">
        <f>Spaces!E762</f>
        <v/>
      </c>
      <c r="F762" s="1" t="str">
        <f>Spaces!F762</f>
        <v/>
      </c>
      <c r="G762" s="1" t="str">
        <f>Spaces!G762</f>
        <v/>
      </c>
      <c r="H762" s="1" t="str">
        <f>Spaces!H762</f>
        <v/>
      </c>
      <c r="I762" s="1" t="str">
        <f>Spaces!I762</f>
        <v/>
      </c>
      <c r="J762" s="1" t="str">
        <f>Spaces!J762</f>
        <v/>
      </c>
      <c r="K762" s="1" t="str">
        <f>Spaces!K762</f>
        <v/>
      </c>
      <c r="L762" s="1" t="str">
        <f>Spaces!L762</f>
        <v/>
      </c>
      <c r="M762" s="1" t="str">
        <f>Spaces!M762</f>
        <v/>
      </c>
      <c r="N762" s="1" t="str">
        <f>Spaces!N762</f>
        <v/>
      </c>
      <c r="O762" s="1" t="str">
        <f>Spaces!O762</f>
        <v/>
      </c>
      <c r="P762" s="1" t="str">
        <f>Spaces!P762</f>
        <v/>
      </c>
      <c r="Q762" s="1" t="str">
        <f>Spaces!Q762</f>
        <v/>
      </c>
      <c r="R762" s="1" t="str">
        <f>Spaces!R762</f>
        <v/>
      </c>
      <c r="S762" s="1" t="str">
        <f>Spaces!S762</f>
        <v/>
      </c>
      <c r="T762" s="1" t="str">
        <f>Spaces!T762</f>
        <v/>
      </c>
      <c r="U762" s="1" t="str">
        <f>Spaces!U762</f>
        <v/>
      </c>
      <c r="V762" s="1" t="str">
        <f t="shared" si="1"/>
        <v/>
      </c>
      <c r="W762" s="5" t="str">
        <f t="shared" si="2"/>
        <v/>
      </c>
      <c r="X762" s="5" t="str">
        <f t="shared" si="3"/>
        <v/>
      </c>
      <c r="Y762" s="5" t="str">
        <f t="shared" si="4"/>
        <v/>
      </c>
      <c r="Z762" s="5" t="str">
        <f t="shared" si="5"/>
        <v/>
      </c>
    </row>
    <row r="763">
      <c r="A763" s="1" t="str">
        <f>Spaces!A763</f>
        <v/>
      </c>
      <c r="B763" s="1" t="str">
        <f>Spaces!B763</f>
        <v/>
      </c>
      <c r="C763" s="1" t="str">
        <f>Spaces!C763</f>
        <v/>
      </c>
      <c r="D763" s="1" t="str">
        <f>Spaces!D763</f>
        <v/>
      </c>
      <c r="E763" s="1" t="str">
        <f>Spaces!E763</f>
        <v/>
      </c>
      <c r="F763" s="1" t="str">
        <f>Spaces!F763</f>
        <v/>
      </c>
      <c r="G763" s="1" t="str">
        <f>Spaces!G763</f>
        <v/>
      </c>
      <c r="H763" s="1" t="str">
        <f>Spaces!H763</f>
        <v/>
      </c>
      <c r="I763" s="1" t="str">
        <f>Spaces!I763</f>
        <v/>
      </c>
      <c r="J763" s="1" t="str">
        <f>Spaces!J763</f>
        <v/>
      </c>
      <c r="K763" s="1" t="str">
        <f>Spaces!K763</f>
        <v/>
      </c>
      <c r="L763" s="1" t="str">
        <f>Spaces!L763</f>
        <v/>
      </c>
      <c r="M763" s="1" t="str">
        <f>Spaces!M763</f>
        <v/>
      </c>
      <c r="N763" s="1" t="str">
        <f>Spaces!N763</f>
        <v/>
      </c>
      <c r="O763" s="1" t="str">
        <f>Spaces!O763</f>
        <v/>
      </c>
      <c r="P763" s="1" t="str">
        <f>Spaces!P763</f>
        <v/>
      </c>
      <c r="Q763" s="1" t="str">
        <f>Spaces!Q763</f>
        <v/>
      </c>
      <c r="R763" s="1" t="str">
        <f>Spaces!R763</f>
        <v/>
      </c>
      <c r="S763" s="1" t="str">
        <f>Spaces!S763</f>
        <v/>
      </c>
      <c r="T763" s="1" t="str">
        <f>Spaces!T763</f>
        <v/>
      </c>
      <c r="U763" s="1" t="str">
        <f>Spaces!U763</f>
        <v/>
      </c>
      <c r="V763" s="1" t="str">
        <f t="shared" si="1"/>
        <v/>
      </c>
      <c r="W763" s="5" t="str">
        <f t="shared" si="2"/>
        <v/>
      </c>
      <c r="X763" s="5" t="str">
        <f t="shared" si="3"/>
        <v/>
      </c>
      <c r="Y763" s="5" t="str">
        <f t="shared" si="4"/>
        <v/>
      </c>
      <c r="Z763" s="5" t="str">
        <f t="shared" si="5"/>
        <v/>
      </c>
    </row>
    <row r="764">
      <c r="A764" s="1" t="str">
        <f>Spaces!A764</f>
        <v/>
      </c>
      <c r="B764" s="1" t="str">
        <f>Spaces!B764</f>
        <v/>
      </c>
      <c r="C764" s="1" t="str">
        <f>Spaces!C764</f>
        <v/>
      </c>
      <c r="D764" s="1" t="str">
        <f>Spaces!D764</f>
        <v/>
      </c>
      <c r="E764" s="1" t="str">
        <f>Spaces!E764</f>
        <v/>
      </c>
      <c r="F764" s="1" t="str">
        <f>Spaces!F764</f>
        <v/>
      </c>
      <c r="G764" s="1" t="str">
        <f>Spaces!G764</f>
        <v/>
      </c>
      <c r="H764" s="1" t="str">
        <f>Spaces!H764</f>
        <v/>
      </c>
      <c r="I764" s="1" t="str">
        <f>Spaces!I764</f>
        <v/>
      </c>
      <c r="J764" s="1" t="str">
        <f>Spaces!J764</f>
        <v/>
      </c>
      <c r="K764" s="1" t="str">
        <f>Spaces!K764</f>
        <v/>
      </c>
      <c r="L764" s="1" t="str">
        <f>Spaces!L764</f>
        <v/>
      </c>
      <c r="M764" s="1" t="str">
        <f>Spaces!M764</f>
        <v/>
      </c>
      <c r="N764" s="1" t="str">
        <f>Spaces!N764</f>
        <v/>
      </c>
      <c r="O764" s="1" t="str">
        <f>Spaces!O764</f>
        <v/>
      </c>
      <c r="P764" s="1" t="str">
        <f>Spaces!P764</f>
        <v/>
      </c>
      <c r="Q764" s="1" t="str">
        <f>Spaces!Q764</f>
        <v/>
      </c>
      <c r="R764" s="1" t="str">
        <f>Spaces!R764</f>
        <v/>
      </c>
      <c r="S764" s="1" t="str">
        <f>Spaces!S764</f>
        <v/>
      </c>
      <c r="T764" s="1" t="str">
        <f>Spaces!T764</f>
        <v/>
      </c>
      <c r="U764" s="1" t="str">
        <f>Spaces!U764</f>
        <v/>
      </c>
      <c r="V764" s="1" t="str">
        <f t="shared" si="1"/>
        <v/>
      </c>
      <c r="W764" s="5" t="str">
        <f t="shared" si="2"/>
        <v/>
      </c>
      <c r="X764" s="5" t="str">
        <f t="shared" si="3"/>
        <v/>
      </c>
      <c r="Y764" s="5" t="str">
        <f t="shared" si="4"/>
        <v/>
      </c>
      <c r="Z764" s="5" t="str">
        <f t="shared" si="5"/>
        <v/>
      </c>
    </row>
    <row r="765">
      <c r="A765" s="1" t="str">
        <f>Spaces!A765</f>
        <v/>
      </c>
      <c r="B765" s="1" t="str">
        <f>Spaces!B765</f>
        <v/>
      </c>
      <c r="C765" s="1" t="str">
        <f>Spaces!C765</f>
        <v/>
      </c>
      <c r="D765" s="1" t="str">
        <f>Spaces!D765</f>
        <v/>
      </c>
      <c r="E765" s="1" t="str">
        <f>Spaces!E765</f>
        <v/>
      </c>
      <c r="F765" s="1" t="str">
        <f>Spaces!F765</f>
        <v/>
      </c>
      <c r="G765" s="1" t="str">
        <f>Spaces!G765</f>
        <v/>
      </c>
      <c r="H765" s="1" t="str">
        <f>Spaces!H765</f>
        <v/>
      </c>
      <c r="I765" s="1" t="str">
        <f>Spaces!I765</f>
        <v/>
      </c>
      <c r="J765" s="1" t="str">
        <f>Spaces!J765</f>
        <v/>
      </c>
      <c r="K765" s="1" t="str">
        <f>Spaces!K765</f>
        <v/>
      </c>
      <c r="L765" s="1" t="str">
        <f>Spaces!L765</f>
        <v/>
      </c>
      <c r="M765" s="1" t="str">
        <f>Spaces!M765</f>
        <v/>
      </c>
      <c r="N765" s="1" t="str">
        <f>Spaces!N765</f>
        <v/>
      </c>
      <c r="O765" s="1" t="str">
        <f>Spaces!O765</f>
        <v/>
      </c>
      <c r="P765" s="1" t="str">
        <f>Spaces!P765</f>
        <v/>
      </c>
      <c r="Q765" s="1" t="str">
        <f>Spaces!Q765</f>
        <v/>
      </c>
      <c r="R765" s="1" t="str">
        <f>Spaces!R765</f>
        <v/>
      </c>
      <c r="S765" s="1" t="str">
        <f>Spaces!S765</f>
        <v/>
      </c>
      <c r="T765" s="1" t="str">
        <f>Spaces!T765</f>
        <v/>
      </c>
      <c r="U765" s="1" t="str">
        <f>Spaces!U765</f>
        <v/>
      </c>
      <c r="V765" s="1" t="str">
        <f t="shared" si="1"/>
        <v/>
      </c>
      <c r="W765" s="5" t="str">
        <f t="shared" si="2"/>
        <v/>
      </c>
      <c r="X765" s="5" t="str">
        <f t="shared" si="3"/>
        <v/>
      </c>
      <c r="Y765" s="5" t="str">
        <f t="shared" si="4"/>
        <v/>
      </c>
      <c r="Z765" s="5" t="str">
        <f t="shared" si="5"/>
        <v/>
      </c>
    </row>
    <row r="766">
      <c r="A766" s="1" t="str">
        <f>Spaces!A766</f>
        <v/>
      </c>
      <c r="B766" s="1" t="str">
        <f>Spaces!B766</f>
        <v/>
      </c>
      <c r="C766" s="1" t="str">
        <f>Spaces!C766</f>
        <v/>
      </c>
      <c r="D766" s="1" t="str">
        <f>Spaces!D766</f>
        <v/>
      </c>
      <c r="E766" s="1" t="str">
        <f>Spaces!E766</f>
        <v/>
      </c>
      <c r="F766" s="1" t="str">
        <f>Spaces!F766</f>
        <v/>
      </c>
      <c r="G766" s="1" t="str">
        <f>Spaces!G766</f>
        <v/>
      </c>
      <c r="H766" s="1" t="str">
        <f>Spaces!H766</f>
        <v/>
      </c>
      <c r="I766" s="1" t="str">
        <f>Spaces!I766</f>
        <v/>
      </c>
      <c r="J766" s="1" t="str">
        <f>Spaces!J766</f>
        <v/>
      </c>
      <c r="K766" s="1" t="str">
        <f>Spaces!K766</f>
        <v/>
      </c>
      <c r="L766" s="1" t="str">
        <f>Spaces!L766</f>
        <v/>
      </c>
      <c r="M766" s="1" t="str">
        <f>Spaces!M766</f>
        <v/>
      </c>
      <c r="N766" s="1" t="str">
        <f>Spaces!N766</f>
        <v/>
      </c>
      <c r="O766" s="1" t="str">
        <f>Spaces!O766</f>
        <v/>
      </c>
      <c r="P766" s="1" t="str">
        <f>Spaces!P766</f>
        <v/>
      </c>
      <c r="Q766" s="1" t="str">
        <f>Spaces!Q766</f>
        <v/>
      </c>
      <c r="R766" s="1" t="str">
        <f>Spaces!R766</f>
        <v/>
      </c>
      <c r="S766" s="1" t="str">
        <f>Spaces!S766</f>
        <v/>
      </c>
      <c r="T766" s="1" t="str">
        <f>Spaces!T766</f>
        <v/>
      </c>
      <c r="U766" s="1" t="str">
        <f>Spaces!U766</f>
        <v/>
      </c>
      <c r="V766" s="1" t="str">
        <f t="shared" si="1"/>
        <v/>
      </c>
      <c r="W766" s="5" t="str">
        <f t="shared" si="2"/>
        <v/>
      </c>
      <c r="X766" s="5" t="str">
        <f t="shared" si="3"/>
        <v/>
      </c>
      <c r="Y766" s="5" t="str">
        <f t="shared" si="4"/>
        <v/>
      </c>
      <c r="Z766" s="5" t="str">
        <f t="shared" si="5"/>
        <v/>
      </c>
    </row>
    <row r="767">
      <c r="A767" s="1" t="str">
        <f>Spaces!A767</f>
        <v/>
      </c>
      <c r="B767" s="1" t="str">
        <f>Spaces!B767</f>
        <v/>
      </c>
      <c r="C767" s="1" t="str">
        <f>Spaces!C767</f>
        <v/>
      </c>
      <c r="D767" s="1" t="str">
        <f>Spaces!D767</f>
        <v/>
      </c>
      <c r="E767" s="1" t="str">
        <f>Spaces!E767</f>
        <v/>
      </c>
      <c r="F767" s="1" t="str">
        <f>Spaces!F767</f>
        <v/>
      </c>
      <c r="G767" s="1" t="str">
        <f>Spaces!G767</f>
        <v/>
      </c>
      <c r="H767" s="1" t="str">
        <f>Spaces!H767</f>
        <v/>
      </c>
      <c r="I767" s="1" t="str">
        <f>Spaces!I767</f>
        <v/>
      </c>
      <c r="J767" s="1" t="str">
        <f>Spaces!J767</f>
        <v/>
      </c>
      <c r="K767" s="1" t="str">
        <f>Spaces!K767</f>
        <v/>
      </c>
      <c r="L767" s="1" t="str">
        <f>Spaces!L767</f>
        <v/>
      </c>
      <c r="M767" s="1" t="str">
        <f>Spaces!M767</f>
        <v/>
      </c>
      <c r="N767" s="1" t="str">
        <f>Spaces!N767</f>
        <v/>
      </c>
      <c r="O767" s="1" t="str">
        <f>Spaces!O767</f>
        <v/>
      </c>
      <c r="P767" s="1" t="str">
        <f>Spaces!P767</f>
        <v/>
      </c>
      <c r="Q767" s="1" t="str">
        <f>Spaces!Q767</f>
        <v/>
      </c>
      <c r="R767" s="1" t="str">
        <f>Spaces!R767</f>
        <v/>
      </c>
      <c r="S767" s="1" t="str">
        <f>Spaces!S767</f>
        <v/>
      </c>
      <c r="T767" s="1" t="str">
        <f>Spaces!T767</f>
        <v/>
      </c>
      <c r="U767" s="1" t="str">
        <f>Spaces!U767</f>
        <v/>
      </c>
      <c r="V767" s="1" t="str">
        <f t="shared" si="1"/>
        <v/>
      </c>
      <c r="W767" s="5" t="str">
        <f t="shared" si="2"/>
        <v/>
      </c>
      <c r="X767" s="5" t="str">
        <f t="shared" si="3"/>
        <v/>
      </c>
      <c r="Y767" s="5" t="str">
        <f t="shared" si="4"/>
        <v/>
      </c>
      <c r="Z767" s="5" t="str">
        <f t="shared" si="5"/>
        <v/>
      </c>
    </row>
    <row r="768">
      <c r="A768" s="1" t="str">
        <f>Spaces!A768</f>
        <v/>
      </c>
      <c r="B768" s="1" t="str">
        <f>Spaces!B768</f>
        <v/>
      </c>
      <c r="C768" s="1" t="str">
        <f>Spaces!C768</f>
        <v/>
      </c>
      <c r="D768" s="1" t="str">
        <f>Spaces!D768</f>
        <v/>
      </c>
      <c r="E768" s="1" t="str">
        <f>Spaces!E768</f>
        <v/>
      </c>
      <c r="F768" s="1" t="str">
        <f>Spaces!F768</f>
        <v/>
      </c>
      <c r="G768" s="1" t="str">
        <f>Spaces!G768</f>
        <v/>
      </c>
      <c r="H768" s="1" t="str">
        <f>Spaces!H768</f>
        <v/>
      </c>
      <c r="I768" s="1" t="str">
        <f>Spaces!I768</f>
        <v/>
      </c>
      <c r="J768" s="1" t="str">
        <f>Spaces!J768</f>
        <v/>
      </c>
      <c r="K768" s="1" t="str">
        <f>Spaces!K768</f>
        <v/>
      </c>
      <c r="L768" s="1" t="str">
        <f>Spaces!L768</f>
        <v/>
      </c>
      <c r="M768" s="1" t="str">
        <f>Spaces!M768</f>
        <v/>
      </c>
      <c r="N768" s="1" t="str">
        <f>Spaces!N768</f>
        <v/>
      </c>
      <c r="O768" s="1" t="str">
        <f>Spaces!O768</f>
        <v/>
      </c>
      <c r="P768" s="1" t="str">
        <f>Spaces!P768</f>
        <v/>
      </c>
      <c r="Q768" s="1" t="str">
        <f>Spaces!Q768</f>
        <v/>
      </c>
      <c r="R768" s="1" t="str">
        <f>Spaces!R768</f>
        <v/>
      </c>
      <c r="S768" s="1" t="str">
        <f>Spaces!S768</f>
        <v/>
      </c>
      <c r="T768" s="1" t="str">
        <f>Spaces!T768</f>
        <v/>
      </c>
      <c r="U768" s="1" t="str">
        <f>Spaces!U768</f>
        <v/>
      </c>
      <c r="V768" s="1" t="str">
        <f t="shared" si="1"/>
        <v/>
      </c>
      <c r="W768" s="5" t="str">
        <f t="shared" si="2"/>
        <v/>
      </c>
      <c r="X768" s="5" t="str">
        <f t="shared" si="3"/>
        <v/>
      </c>
      <c r="Y768" s="5" t="str">
        <f t="shared" si="4"/>
        <v/>
      </c>
      <c r="Z768" s="5" t="str">
        <f t="shared" si="5"/>
        <v/>
      </c>
    </row>
    <row r="769">
      <c r="A769" s="1" t="str">
        <f>Spaces!A769</f>
        <v/>
      </c>
      <c r="B769" s="1" t="str">
        <f>Spaces!B769</f>
        <v/>
      </c>
      <c r="C769" s="1" t="str">
        <f>Spaces!C769</f>
        <v/>
      </c>
      <c r="D769" s="1" t="str">
        <f>Spaces!D769</f>
        <v/>
      </c>
      <c r="E769" s="1" t="str">
        <f>Spaces!E769</f>
        <v/>
      </c>
      <c r="F769" s="1" t="str">
        <f>Spaces!F769</f>
        <v/>
      </c>
      <c r="G769" s="1" t="str">
        <f>Spaces!G769</f>
        <v/>
      </c>
      <c r="H769" s="1" t="str">
        <f>Spaces!H769</f>
        <v/>
      </c>
      <c r="I769" s="1" t="str">
        <f>Spaces!I769</f>
        <v/>
      </c>
      <c r="J769" s="1" t="str">
        <f>Spaces!J769</f>
        <v/>
      </c>
      <c r="K769" s="1" t="str">
        <f>Spaces!K769</f>
        <v/>
      </c>
      <c r="L769" s="1" t="str">
        <f>Spaces!L769</f>
        <v/>
      </c>
      <c r="M769" s="1" t="str">
        <f>Spaces!M769</f>
        <v/>
      </c>
      <c r="N769" s="1" t="str">
        <f>Spaces!N769</f>
        <v/>
      </c>
      <c r="O769" s="1" t="str">
        <f>Spaces!O769</f>
        <v/>
      </c>
      <c r="P769" s="1" t="str">
        <f>Spaces!P769</f>
        <v/>
      </c>
      <c r="Q769" s="1" t="str">
        <f>Spaces!Q769</f>
        <v/>
      </c>
      <c r="R769" s="1" t="str">
        <f>Spaces!R769</f>
        <v/>
      </c>
      <c r="S769" s="1" t="str">
        <f>Spaces!S769</f>
        <v/>
      </c>
      <c r="T769" s="1" t="str">
        <f>Spaces!T769</f>
        <v/>
      </c>
      <c r="U769" s="1" t="str">
        <f>Spaces!U769</f>
        <v/>
      </c>
      <c r="V769" s="1" t="str">
        <f t="shared" si="1"/>
        <v/>
      </c>
      <c r="W769" s="5" t="str">
        <f t="shared" si="2"/>
        <v/>
      </c>
      <c r="X769" s="5" t="str">
        <f t="shared" si="3"/>
        <v/>
      </c>
      <c r="Y769" s="5" t="str">
        <f t="shared" si="4"/>
        <v/>
      </c>
      <c r="Z769" s="5" t="str">
        <f t="shared" si="5"/>
        <v/>
      </c>
    </row>
    <row r="770">
      <c r="A770" s="1" t="str">
        <f>Spaces!A770</f>
        <v/>
      </c>
      <c r="B770" s="1" t="str">
        <f>Spaces!B770</f>
        <v/>
      </c>
      <c r="C770" s="1" t="str">
        <f>Spaces!C770</f>
        <v/>
      </c>
      <c r="D770" s="1" t="str">
        <f>Spaces!D770</f>
        <v/>
      </c>
      <c r="E770" s="1" t="str">
        <f>Spaces!E770</f>
        <v/>
      </c>
      <c r="F770" s="1" t="str">
        <f>Spaces!F770</f>
        <v/>
      </c>
      <c r="G770" s="1" t="str">
        <f>Spaces!G770</f>
        <v/>
      </c>
      <c r="H770" s="1" t="str">
        <f>Spaces!H770</f>
        <v/>
      </c>
      <c r="I770" s="1" t="str">
        <f>Spaces!I770</f>
        <v/>
      </c>
      <c r="J770" s="1" t="str">
        <f>Spaces!J770</f>
        <v/>
      </c>
      <c r="K770" s="1" t="str">
        <f>Spaces!K770</f>
        <v/>
      </c>
      <c r="L770" s="1" t="str">
        <f>Spaces!L770</f>
        <v/>
      </c>
      <c r="M770" s="1" t="str">
        <f>Spaces!M770</f>
        <v/>
      </c>
      <c r="N770" s="1" t="str">
        <f>Spaces!N770</f>
        <v/>
      </c>
      <c r="O770" s="1" t="str">
        <f>Spaces!O770</f>
        <v/>
      </c>
      <c r="P770" s="1" t="str">
        <f>Spaces!P770</f>
        <v/>
      </c>
      <c r="Q770" s="1" t="str">
        <f>Spaces!Q770</f>
        <v/>
      </c>
      <c r="R770" s="1" t="str">
        <f>Spaces!R770</f>
        <v/>
      </c>
      <c r="S770" s="1" t="str">
        <f>Spaces!S770</f>
        <v/>
      </c>
      <c r="T770" s="1" t="str">
        <f>Spaces!T770</f>
        <v/>
      </c>
      <c r="U770" s="1" t="str">
        <f>Spaces!U770</f>
        <v/>
      </c>
      <c r="V770" s="1" t="str">
        <f t="shared" si="1"/>
        <v/>
      </c>
      <c r="W770" s="5" t="str">
        <f t="shared" si="2"/>
        <v/>
      </c>
      <c r="X770" s="5" t="str">
        <f t="shared" si="3"/>
        <v/>
      </c>
      <c r="Y770" s="5" t="str">
        <f t="shared" si="4"/>
        <v/>
      </c>
      <c r="Z770" s="5" t="str">
        <f t="shared" si="5"/>
        <v/>
      </c>
    </row>
    <row r="771">
      <c r="A771" s="1" t="str">
        <f>Spaces!A771</f>
        <v/>
      </c>
      <c r="B771" s="1" t="str">
        <f>Spaces!B771</f>
        <v/>
      </c>
      <c r="C771" s="1" t="str">
        <f>Spaces!C771</f>
        <v/>
      </c>
      <c r="D771" s="1" t="str">
        <f>Spaces!D771</f>
        <v/>
      </c>
      <c r="E771" s="1" t="str">
        <f>Spaces!E771</f>
        <v/>
      </c>
      <c r="F771" s="1" t="str">
        <f>Spaces!F771</f>
        <v/>
      </c>
      <c r="G771" s="1" t="str">
        <f>Spaces!G771</f>
        <v/>
      </c>
      <c r="H771" s="1" t="str">
        <f>Spaces!H771</f>
        <v/>
      </c>
      <c r="I771" s="1" t="str">
        <f>Spaces!I771</f>
        <v/>
      </c>
      <c r="J771" s="1" t="str">
        <f>Spaces!J771</f>
        <v/>
      </c>
      <c r="K771" s="1" t="str">
        <f>Spaces!K771</f>
        <v/>
      </c>
      <c r="L771" s="1" t="str">
        <f>Spaces!L771</f>
        <v/>
      </c>
      <c r="M771" s="1" t="str">
        <f>Spaces!M771</f>
        <v/>
      </c>
      <c r="N771" s="1" t="str">
        <f>Spaces!N771</f>
        <v/>
      </c>
      <c r="O771" s="1" t="str">
        <f>Spaces!O771</f>
        <v/>
      </c>
      <c r="P771" s="1" t="str">
        <f>Spaces!P771</f>
        <v/>
      </c>
      <c r="Q771" s="1" t="str">
        <f>Spaces!Q771</f>
        <v/>
      </c>
      <c r="R771" s="1" t="str">
        <f>Spaces!R771</f>
        <v/>
      </c>
      <c r="S771" s="1" t="str">
        <f>Spaces!S771</f>
        <v/>
      </c>
      <c r="T771" s="1" t="str">
        <f>Spaces!T771</f>
        <v/>
      </c>
      <c r="U771" s="1" t="str">
        <f>Spaces!U771</f>
        <v/>
      </c>
      <c r="V771" s="1" t="str">
        <f t="shared" si="1"/>
        <v/>
      </c>
      <c r="W771" s="5" t="str">
        <f t="shared" si="2"/>
        <v/>
      </c>
      <c r="X771" s="5" t="str">
        <f t="shared" si="3"/>
        <v/>
      </c>
      <c r="Y771" s="5" t="str">
        <f t="shared" si="4"/>
        <v/>
      </c>
      <c r="Z771" s="5" t="str">
        <f t="shared" si="5"/>
        <v/>
      </c>
    </row>
    <row r="772">
      <c r="A772" s="1" t="str">
        <f>Spaces!A772</f>
        <v/>
      </c>
      <c r="B772" s="1" t="str">
        <f>Spaces!B772</f>
        <v/>
      </c>
      <c r="C772" s="1" t="str">
        <f>Spaces!C772</f>
        <v/>
      </c>
      <c r="D772" s="1" t="str">
        <f>Spaces!D772</f>
        <v/>
      </c>
      <c r="E772" s="1" t="str">
        <f>Spaces!E772</f>
        <v/>
      </c>
      <c r="F772" s="1" t="str">
        <f>Spaces!F772</f>
        <v/>
      </c>
      <c r="G772" s="1" t="str">
        <f>Spaces!G772</f>
        <v/>
      </c>
      <c r="H772" s="1" t="str">
        <f>Spaces!H772</f>
        <v/>
      </c>
      <c r="I772" s="1" t="str">
        <f>Spaces!I772</f>
        <v/>
      </c>
      <c r="J772" s="1" t="str">
        <f>Spaces!J772</f>
        <v/>
      </c>
      <c r="K772" s="1" t="str">
        <f>Spaces!K772</f>
        <v/>
      </c>
      <c r="L772" s="1" t="str">
        <f>Spaces!L772</f>
        <v/>
      </c>
      <c r="M772" s="1" t="str">
        <f>Spaces!M772</f>
        <v/>
      </c>
      <c r="N772" s="1" t="str">
        <f>Spaces!N772</f>
        <v/>
      </c>
      <c r="O772" s="1" t="str">
        <f>Spaces!O772</f>
        <v/>
      </c>
      <c r="P772" s="1" t="str">
        <f>Spaces!P772</f>
        <v/>
      </c>
      <c r="Q772" s="1" t="str">
        <f>Spaces!Q772</f>
        <v/>
      </c>
      <c r="R772" s="1" t="str">
        <f>Spaces!R772</f>
        <v/>
      </c>
      <c r="S772" s="1" t="str">
        <f>Spaces!S772</f>
        <v/>
      </c>
      <c r="T772" s="1" t="str">
        <f>Spaces!T772</f>
        <v/>
      </c>
      <c r="U772" s="1" t="str">
        <f>Spaces!U772</f>
        <v/>
      </c>
      <c r="V772" s="1" t="str">
        <f t="shared" si="1"/>
        <v/>
      </c>
      <c r="W772" s="5" t="str">
        <f t="shared" si="2"/>
        <v/>
      </c>
      <c r="X772" s="5" t="str">
        <f t="shared" si="3"/>
        <v/>
      </c>
      <c r="Y772" s="5" t="str">
        <f t="shared" si="4"/>
        <v/>
      </c>
      <c r="Z772" s="5" t="str">
        <f t="shared" si="5"/>
        <v/>
      </c>
    </row>
    <row r="773">
      <c r="A773" s="1" t="str">
        <f>Spaces!A773</f>
        <v/>
      </c>
      <c r="B773" s="1" t="str">
        <f>Spaces!B773</f>
        <v/>
      </c>
      <c r="C773" s="1" t="str">
        <f>Spaces!C773</f>
        <v/>
      </c>
      <c r="D773" s="1" t="str">
        <f>Spaces!D773</f>
        <v/>
      </c>
      <c r="E773" s="1" t="str">
        <f>Spaces!E773</f>
        <v/>
      </c>
      <c r="F773" s="1" t="str">
        <f>Spaces!F773</f>
        <v/>
      </c>
      <c r="G773" s="1" t="str">
        <f>Spaces!G773</f>
        <v/>
      </c>
      <c r="H773" s="1" t="str">
        <f>Spaces!H773</f>
        <v/>
      </c>
      <c r="I773" s="1" t="str">
        <f>Spaces!I773</f>
        <v/>
      </c>
      <c r="J773" s="1" t="str">
        <f>Spaces!J773</f>
        <v/>
      </c>
      <c r="K773" s="1" t="str">
        <f>Spaces!K773</f>
        <v/>
      </c>
      <c r="L773" s="1" t="str">
        <f>Spaces!L773</f>
        <v/>
      </c>
      <c r="M773" s="1" t="str">
        <f>Spaces!M773</f>
        <v/>
      </c>
      <c r="N773" s="1" t="str">
        <f>Spaces!N773</f>
        <v/>
      </c>
      <c r="O773" s="1" t="str">
        <f>Spaces!O773</f>
        <v/>
      </c>
      <c r="P773" s="1" t="str">
        <f>Spaces!P773</f>
        <v/>
      </c>
      <c r="Q773" s="1" t="str">
        <f>Spaces!Q773</f>
        <v/>
      </c>
      <c r="R773" s="1" t="str">
        <f>Spaces!R773</f>
        <v/>
      </c>
      <c r="S773" s="1" t="str">
        <f>Spaces!S773</f>
        <v/>
      </c>
      <c r="T773" s="1" t="str">
        <f>Spaces!T773</f>
        <v/>
      </c>
      <c r="U773" s="1" t="str">
        <f>Spaces!U773</f>
        <v/>
      </c>
      <c r="V773" s="1" t="str">
        <f t="shared" si="1"/>
        <v/>
      </c>
      <c r="W773" s="5" t="str">
        <f t="shared" si="2"/>
        <v/>
      </c>
      <c r="X773" s="5" t="str">
        <f t="shared" si="3"/>
        <v/>
      </c>
      <c r="Y773" s="5" t="str">
        <f t="shared" si="4"/>
        <v/>
      </c>
      <c r="Z773" s="5" t="str">
        <f t="shared" si="5"/>
        <v/>
      </c>
    </row>
    <row r="774">
      <c r="A774" s="1" t="str">
        <f>Spaces!A774</f>
        <v/>
      </c>
      <c r="B774" s="1" t="str">
        <f>Spaces!B774</f>
        <v/>
      </c>
      <c r="C774" s="1" t="str">
        <f>Spaces!C774</f>
        <v/>
      </c>
      <c r="D774" s="1" t="str">
        <f>Spaces!D774</f>
        <v/>
      </c>
      <c r="E774" s="1" t="str">
        <f>Spaces!E774</f>
        <v/>
      </c>
      <c r="F774" s="1" t="str">
        <f>Spaces!F774</f>
        <v/>
      </c>
      <c r="G774" s="1" t="str">
        <f>Spaces!G774</f>
        <v/>
      </c>
      <c r="H774" s="1" t="str">
        <f>Spaces!H774</f>
        <v/>
      </c>
      <c r="I774" s="1" t="str">
        <f>Spaces!I774</f>
        <v/>
      </c>
      <c r="J774" s="1" t="str">
        <f>Spaces!J774</f>
        <v/>
      </c>
      <c r="K774" s="1" t="str">
        <f>Spaces!K774</f>
        <v/>
      </c>
      <c r="L774" s="1" t="str">
        <f>Spaces!L774</f>
        <v/>
      </c>
      <c r="M774" s="1" t="str">
        <f>Spaces!M774</f>
        <v/>
      </c>
      <c r="N774" s="1" t="str">
        <f>Spaces!N774</f>
        <v/>
      </c>
      <c r="O774" s="1" t="str">
        <f>Spaces!O774</f>
        <v/>
      </c>
      <c r="P774" s="1" t="str">
        <f>Spaces!P774</f>
        <v/>
      </c>
      <c r="Q774" s="1" t="str">
        <f>Spaces!Q774</f>
        <v/>
      </c>
      <c r="R774" s="1" t="str">
        <f>Spaces!R774</f>
        <v/>
      </c>
      <c r="S774" s="1" t="str">
        <f>Spaces!S774</f>
        <v/>
      </c>
      <c r="T774" s="1" t="str">
        <f>Spaces!T774</f>
        <v/>
      </c>
      <c r="U774" s="1" t="str">
        <f>Spaces!U774</f>
        <v/>
      </c>
      <c r="V774" s="1" t="str">
        <f t="shared" si="1"/>
        <v/>
      </c>
      <c r="W774" s="5" t="str">
        <f t="shared" si="2"/>
        <v/>
      </c>
      <c r="X774" s="5" t="str">
        <f t="shared" si="3"/>
        <v/>
      </c>
      <c r="Y774" s="5" t="str">
        <f t="shared" si="4"/>
        <v/>
      </c>
      <c r="Z774" s="5" t="str">
        <f t="shared" si="5"/>
        <v/>
      </c>
    </row>
    <row r="775">
      <c r="A775" s="1" t="str">
        <f>Spaces!A775</f>
        <v/>
      </c>
      <c r="B775" s="1" t="str">
        <f>Spaces!B775</f>
        <v/>
      </c>
      <c r="C775" s="1" t="str">
        <f>Spaces!C775</f>
        <v/>
      </c>
      <c r="D775" s="1" t="str">
        <f>Spaces!D775</f>
        <v/>
      </c>
      <c r="E775" s="1" t="str">
        <f>Spaces!E775</f>
        <v/>
      </c>
      <c r="F775" s="1" t="str">
        <f>Spaces!F775</f>
        <v/>
      </c>
      <c r="G775" s="1" t="str">
        <f>Spaces!G775</f>
        <v/>
      </c>
      <c r="H775" s="1" t="str">
        <f>Spaces!H775</f>
        <v/>
      </c>
      <c r="I775" s="1" t="str">
        <f>Spaces!I775</f>
        <v/>
      </c>
      <c r="J775" s="1" t="str">
        <f>Spaces!J775</f>
        <v/>
      </c>
      <c r="K775" s="1" t="str">
        <f>Spaces!K775</f>
        <v/>
      </c>
      <c r="L775" s="1" t="str">
        <f>Spaces!L775</f>
        <v/>
      </c>
      <c r="M775" s="1" t="str">
        <f>Spaces!M775</f>
        <v/>
      </c>
      <c r="N775" s="1" t="str">
        <f>Spaces!N775</f>
        <v/>
      </c>
      <c r="O775" s="1" t="str">
        <f>Spaces!O775</f>
        <v/>
      </c>
      <c r="P775" s="1" t="str">
        <f>Spaces!P775</f>
        <v/>
      </c>
      <c r="Q775" s="1" t="str">
        <f>Spaces!Q775</f>
        <v/>
      </c>
      <c r="R775" s="1" t="str">
        <f>Spaces!R775</f>
        <v/>
      </c>
      <c r="S775" s="1" t="str">
        <f>Spaces!S775</f>
        <v/>
      </c>
      <c r="T775" s="1" t="str">
        <f>Spaces!T775</f>
        <v/>
      </c>
      <c r="U775" s="1" t="str">
        <f>Spaces!U775</f>
        <v/>
      </c>
      <c r="V775" s="1" t="str">
        <f t="shared" si="1"/>
        <v/>
      </c>
      <c r="W775" s="5" t="str">
        <f t="shared" si="2"/>
        <v/>
      </c>
      <c r="X775" s="5" t="str">
        <f t="shared" si="3"/>
        <v/>
      </c>
      <c r="Y775" s="5" t="str">
        <f t="shared" si="4"/>
        <v/>
      </c>
      <c r="Z775" s="5" t="str">
        <f t="shared" si="5"/>
        <v/>
      </c>
    </row>
    <row r="776">
      <c r="A776" s="1" t="str">
        <f>Spaces!A776</f>
        <v/>
      </c>
      <c r="B776" s="1" t="str">
        <f>Spaces!B776</f>
        <v/>
      </c>
      <c r="C776" s="1" t="str">
        <f>Spaces!C776</f>
        <v/>
      </c>
      <c r="D776" s="1" t="str">
        <f>Spaces!D776</f>
        <v/>
      </c>
      <c r="E776" s="1" t="str">
        <f>Spaces!E776</f>
        <v/>
      </c>
      <c r="F776" s="1" t="str">
        <f>Spaces!F776</f>
        <v/>
      </c>
      <c r="G776" s="1" t="str">
        <f>Spaces!G776</f>
        <v/>
      </c>
      <c r="H776" s="1" t="str">
        <f>Spaces!H776</f>
        <v/>
      </c>
      <c r="I776" s="1" t="str">
        <f>Spaces!I776</f>
        <v/>
      </c>
      <c r="J776" s="1" t="str">
        <f>Spaces!J776</f>
        <v/>
      </c>
      <c r="K776" s="1" t="str">
        <f>Spaces!K776</f>
        <v/>
      </c>
      <c r="L776" s="1" t="str">
        <f>Spaces!L776</f>
        <v/>
      </c>
      <c r="M776" s="1" t="str">
        <f>Spaces!M776</f>
        <v/>
      </c>
      <c r="N776" s="1" t="str">
        <f>Spaces!N776</f>
        <v/>
      </c>
      <c r="O776" s="1" t="str">
        <f>Spaces!O776</f>
        <v/>
      </c>
      <c r="P776" s="1" t="str">
        <f>Spaces!P776</f>
        <v/>
      </c>
      <c r="Q776" s="1" t="str">
        <f>Spaces!Q776</f>
        <v/>
      </c>
      <c r="R776" s="1" t="str">
        <f>Spaces!R776</f>
        <v/>
      </c>
      <c r="S776" s="1" t="str">
        <f>Spaces!S776</f>
        <v/>
      </c>
      <c r="T776" s="1" t="str">
        <f>Spaces!T776</f>
        <v/>
      </c>
      <c r="U776" s="1" t="str">
        <f>Spaces!U776</f>
        <v/>
      </c>
      <c r="V776" s="1" t="str">
        <f t="shared" si="1"/>
        <v/>
      </c>
      <c r="W776" s="5" t="str">
        <f t="shared" si="2"/>
        <v/>
      </c>
      <c r="X776" s="5" t="str">
        <f t="shared" si="3"/>
        <v/>
      </c>
      <c r="Y776" s="5" t="str">
        <f t="shared" si="4"/>
        <v/>
      </c>
      <c r="Z776" s="5" t="str">
        <f t="shared" si="5"/>
        <v/>
      </c>
    </row>
    <row r="777">
      <c r="A777" s="1" t="str">
        <f>Spaces!A777</f>
        <v/>
      </c>
      <c r="B777" s="1" t="str">
        <f>Spaces!B777</f>
        <v/>
      </c>
      <c r="C777" s="1" t="str">
        <f>Spaces!C777</f>
        <v/>
      </c>
      <c r="D777" s="1" t="str">
        <f>Spaces!D777</f>
        <v/>
      </c>
      <c r="E777" s="1" t="str">
        <f>Spaces!E777</f>
        <v/>
      </c>
      <c r="F777" s="1" t="str">
        <f>Spaces!F777</f>
        <v/>
      </c>
      <c r="G777" s="1" t="str">
        <f>Spaces!G777</f>
        <v/>
      </c>
      <c r="H777" s="1" t="str">
        <f>Spaces!H777</f>
        <v/>
      </c>
      <c r="I777" s="1" t="str">
        <f>Spaces!I777</f>
        <v/>
      </c>
      <c r="J777" s="1" t="str">
        <f>Spaces!J777</f>
        <v/>
      </c>
      <c r="K777" s="1" t="str">
        <f>Spaces!K777</f>
        <v/>
      </c>
      <c r="L777" s="1" t="str">
        <f>Spaces!L777</f>
        <v/>
      </c>
      <c r="M777" s="1" t="str">
        <f>Spaces!M777</f>
        <v/>
      </c>
      <c r="N777" s="1" t="str">
        <f>Spaces!N777</f>
        <v/>
      </c>
      <c r="O777" s="1" t="str">
        <f>Spaces!O777</f>
        <v/>
      </c>
      <c r="P777" s="1" t="str">
        <f>Spaces!P777</f>
        <v/>
      </c>
      <c r="Q777" s="1" t="str">
        <f>Spaces!Q777</f>
        <v/>
      </c>
      <c r="R777" s="1" t="str">
        <f>Spaces!R777</f>
        <v/>
      </c>
      <c r="S777" s="1" t="str">
        <f>Spaces!S777</f>
        <v/>
      </c>
      <c r="T777" s="1" t="str">
        <f>Spaces!T777</f>
        <v/>
      </c>
      <c r="U777" s="1" t="str">
        <f>Spaces!U777</f>
        <v/>
      </c>
      <c r="V777" s="1" t="str">
        <f t="shared" si="1"/>
        <v/>
      </c>
      <c r="W777" s="5" t="str">
        <f t="shared" si="2"/>
        <v/>
      </c>
      <c r="X777" s="5" t="str">
        <f t="shared" si="3"/>
        <v/>
      </c>
      <c r="Y777" s="5" t="str">
        <f t="shared" si="4"/>
        <v/>
      </c>
      <c r="Z777" s="5" t="str">
        <f t="shared" si="5"/>
        <v/>
      </c>
    </row>
    <row r="778">
      <c r="A778" s="1" t="str">
        <f>Spaces!A778</f>
        <v/>
      </c>
      <c r="B778" s="1" t="str">
        <f>Spaces!B778</f>
        <v/>
      </c>
      <c r="C778" s="1" t="str">
        <f>Spaces!C778</f>
        <v/>
      </c>
      <c r="D778" s="1" t="str">
        <f>Spaces!D778</f>
        <v/>
      </c>
      <c r="E778" s="1" t="str">
        <f>Spaces!E778</f>
        <v/>
      </c>
      <c r="F778" s="1" t="str">
        <f>Spaces!F778</f>
        <v/>
      </c>
      <c r="G778" s="1" t="str">
        <f>Spaces!G778</f>
        <v/>
      </c>
      <c r="H778" s="1" t="str">
        <f>Spaces!H778</f>
        <v/>
      </c>
      <c r="I778" s="1" t="str">
        <f>Spaces!I778</f>
        <v/>
      </c>
      <c r="J778" s="1" t="str">
        <f>Spaces!J778</f>
        <v/>
      </c>
      <c r="K778" s="1" t="str">
        <f>Spaces!K778</f>
        <v/>
      </c>
      <c r="L778" s="1" t="str">
        <f>Spaces!L778</f>
        <v/>
      </c>
      <c r="M778" s="1" t="str">
        <f>Spaces!M778</f>
        <v/>
      </c>
      <c r="N778" s="1" t="str">
        <f>Spaces!N778</f>
        <v/>
      </c>
      <c r="O778" s="1" t="str">
        <f>Spaces!O778</f>
        <v/>
      </c>
      <c r="P778" s="1" t="str">
        <f>Spaces!P778</f>
        <v/>
      </c>
      <c r="Q778" s="1" t="str">
        <f>Spaces!Q778</f>
        <v/>
      </c>
      <c r="R778" s="1" t="str">
        <f>Spaces!R778</f>
        <v/>
      </c>
      <c r="S778" s="1" t="str">
        <f>Spaces!S778</f>
        <v/>
      </c>
      <c r="T778" s="1" t="str">
        <f>Spaces!T778</f>
        <v/>
      </c>
      <c r="U778" s="1" t="str">
        <f>Spaces!U778</f>
        <v/>
      </c>
      <c r="V778" s="1" t="str">
        <f t="shared" si="1"/>
        <v/>
      </c>
      <c r="W778" s="5" t="str">
        <f t="shared" si="2"/>
        <v/>
      </c>
      <c r="X778" s="5" t="str">
        <f t="shared" si="3"/>
        <v/>
      </c>
      <c r="Y778" s="5" t="str">
        <f t="shared" si="4"/>
        <v/>
      </c>
      <c r="Z778" s="5" t="str">
        <f t="shared" si="5"/>
        <v/>
      </c>
    </row>
    <row r="779">
      <c r="A779" s="1" t="str">
        <f>Spaces!A779</f>
        <v/>
      </c>
      <c r="B779" s="1" t="str">
        <f>Spaces!B779</f>
        <v/>
      </c>
      <c r="C779" s="1" t="str">
        <f>Spaces!C779</f>
        <v/>
      </c>
      <c r="D779" s="1" t="str">
        <f>Spaces!D779</f>
        <v/>
      </c>
      <c r="E779" s="1" t="str">
        <f>Spaces!E779</f>
        <v/>
      </c>
      <c r="F779" s="1" t="str">
        <f>Spaces!F779</f>
        <v/>
      </c>
      <c r="G779" s="1" t="str">
        <f>Spaces!G779</f>
        <v/>
      </c>
      <c r="H779" s="1" t="str">
        <f>Spaces!H779</f>
        <v/>
      </c>
      <c r="I779" s="1" t="str">
        <f>Spaces!I779</f>
        <v/>
      </c>
      <c r="J779" s="1" t="str">
        <f>Spaces!J779</f>
        <v/>
      </c>
      <c r="K779" s="1" t="str">
        <f>Spaces!K779</f>
        <v/>
      </c>
      <c r="L779" s="1" t="str">
        <f>Spaces!L779</f>
        <v/>
      </c>
      <c r="M779" s="1" t="str">
        <f>Spaces!M779</f>
        <v/>
      </c>
      <c r="N779" s="1" t="str">
        <f>Spaces!N779</f>
        <v/>
      </c>
      <c r="O779" s="1" t="str">
        <f>Spaces!O779</f>
        <v/>
      </c>
      <c r="P779" s="1" t="str">
        <f>Spaces!P779</f>
        <v/>
      </c>
      <c r="Q779" s="1" t="str">
        <f>Spaces!Q779</f>
        <v/>
      </c>
      <c r="R779" s="1" t="str">
        <f>Spaces!R779</f>
        <v/>
      </c>
      <c r="S779" s="1" t="str">
        <f>Spaces!S779</f>
        <v/>
      </c>
      <c r="T779" s="1" t="str">
        <f>Spaces!T779</f>
        <v/>
      </c>
      <c r="U779" s="1" t="str">
        <f>Spaces!U779</f>
        <v/>
      </c>
      <c r="V779" s="1" t="str">
        <f t="shared" si="1"/>
        <v/>
      </c>
      <c r="W779" s="5" t="str">
        <f t="shared" si="2"/>
        <v/>
      </c>
      <c r="X779" s="5" t="str">
        <f t="shared" si="3"/>
        <v/>
      </c>
      <c r="Y779" s="5" t="str">
        <f t="shared" si="4"/>
        <v/>
      </c>
      <c r="Z779" s="5" t="str">
        <f t="shared" si="5"/>
        <v/>
      </c>
    </row>
    <row r="780">
      <c r="A780" s="1" t="str">
        <f>Spaces!A780</f>
        <v/>
      </c>
      <c r="B780" s="1" t="str">
        <f>Spaces!B780</f>
        <v/>
      </c>
      <c r="C780" s="1" t="str">
        <f>Spaces!C780</f>
        <v/>
      </c>
      <c r="D780" s="1" t="str">
        <f>Spaces!D780</f>
        <v/>
      </c>
      <c r="E780" s="1" t="str">
        <f>Spaces!E780</f>
        <v/>
      </c>
      <c r="F780" s="1" t="str">
        <f>Spaces!F780</f>
        <v/>
      </c>
      <c r="G780" s="1" t="str">
        <f>Spaces!G780</f>
        <v/>
      </c>
      <c r="H780" s="1" t="str">
        <f>Spaces!H780</f>
        <v/>
      </c>
      <c r="I780" s="1" t="str">
        <f>Spaces!I780</f>
        <v/>
      </c>
      <c r="J780" s="1" t="str">
        <f>Spaces!J780</f>
        <v/>
      </c>
      <c r="K780" s="1" t="str">
        <f>Spaces!K780</f>
        <v/>
      </c>
      <c r="L780" s="1" t="str">
        <f>Spaces!L780</f>
        <v/>
      </c>
      <c r="M780" s="1" t="str">
        <f>Spaces!M780</f>
        <v/>
      </c>
      <c r="N780" s="1" t="str">
        <f>Spaces!N780</f>
        <v/>
      </c>
      <c r="O780" s="1" t="str">
        <f>Spaces!O780</f>
        <v/>
      </c>
      <c r="P780" s="1" t="str">
        <f>Spaces!P780</f>
        <v/>
      </c>
      <c r="Q780" s="1" t="str">
        <f>Spaces!Q780</f>
        <v/>
      </c>
      <c r="R780" s="1" t="str">
        <f>Spaces!R780</f>
        <v/>
      </c>
      <c r="S780" s="1" t="str">
        <f>Spaces!S780</f>
        <v/>
      </c>
      <c r="T780" s="1" t="str">
        <f>Spaces!T780</f>
        <v/>
      </c>
      <c r="U780" s="1" t="str">
        <f>Spaces!U780</f>
        <v/>
      </c>
      <c r="V780" s="1" t="str">
        <f t="shared" si="1"/>
        <v/>
      </c>
      <c r="W780" s="5" t="str">
        <f t="shared" si="2"/>
        <v/>
      </c>
      <c r="X780" s="5" t="str">
        <f t="shared" si="3"/>
        <v/>
      </c>
      <c r="Y780" s="5" t="str">
        <f t="shared" si="4"/>
        <v/>
      </c>
      <c r="Z780" s="5" t="str">
        <f t="shared" si="5"/>
        <v/>
      </c>
    </row>
    <row r="781">
      <c r="A781" s="1" t="str">
        <f>Spaces!A781</f>
        <v/>
      </c>
      <c r="B781" s="1" t="str">
        <f>Spaces!B781</f>
        <v/>
      </c>
      <c r="C781" s="1" t="str">
        <f>Spaces!C781</f>
        <v/>
      </c>
      <c r="D781" s="1" t="str">
        <f>Spaces!D781</f>
        <v/>
      </c>
      <c r="E781" s="1" t="str">
        <f>Spaces!E781</f>
        <v/>
      </c>
      <c r="F781" s="1" t="str">
        <f>Spaces!F781</f>
        <v/>
      </c>
      <c r="G781" s="1" t="str">
        <f>Spaces!G781</f>
        <v/>
      </c>
      <c r="H781" s="1" t="str">
        <f>Spaces!H781</f>
        <v/>
      </c>
      <c r="I781" s="1" t="str">
        <f>Spaces!I781</f>
        <v/>
      </c>
      <c r="J781" s="1" t="str">
        <f>Spaces!J781</f>
        <v/>
      </c>
      <c r="K781" s="1" t="str">
        <f>Spaces!K781</f>
        <v/>
      </c>
      <c r="L781" s="1" t="str">
        <f>Spaces!L781</f>
        <v/>
      </c>
      <c r="M781" s="1" t="str">
        <f>Spaces!M781</f>
        <v/>
      </c>
      <c r="N781" s="1" t="str">
        <f>Spaces!N781</f>
        <v/>
      </c>
      <c r="O781" s="1" t="str">
        <f>Spaces!O781</f>
        <v/>
      </c>
      <c r="P781" s="1" t="str">
        <f>Spaces!P781</f>
        <v/>
      </c>
      <c r="Q781" s="1" t="str">
        <f>Spaces!Q781</f>
        <v/>
      </c>
      <c r="R781" s="1" t="str">
        <f>Spaces!R781</f>
        <v/>
      </c>
      <c r="S781" s="1" t="str">
        <f>Spaces!S781</f>
        <v/>
      </c>
      <c r="T781" s="1" t="str">
        <f>Spaces!T781</f>
        <v/>
      </c>
      <c r="U781" s="1" t="str">
        <f>Spaces!U781</f>
        <v/>
      </c>
      <c r="V781" s="1" t="str">
        <f t="shared" si="1"/>
        <v/>
      </c>
      <c r="W781" s="5" t="str">
        <f t="shared" si="2"/>
        <v/>
      </c>
      <c r="X781" s="5" t="str">
        <f t="shared" si="3"/>
        <v/>
      </c>
      <c r="Y781" s="5" t="str">
        <f t="shared" si="4"/>
        <v/>
      </c>
      <c r="Z781" s="5" t="str">
        <f t="shared" si="5"/>
        <v/>
      </c>
    </row>
    <row r="782">
      <c r="A782" s="1" t="str">
        <f>Spaces!A782</f>
        <v/>
      </c>
      <c r="B782" s="1" t="str">
        <f>Spaces!B782</f>
        <v/>
      </c>
      <c r="C782" s="1" t="str">
        <f>Spaces!C782</f>
        <v/>
      </c>
      <c r="D782" s="1" t="str">
        <f>Spaces!D782</f>
        <v/>
      </c>
      <c r="E782" s="1" t="str">
        <f>Spaces!E782</f>
        <v/>
      </c>
      <c r="F782" s="1" t="str">
        <f>Spaces!F782</f>
        <v/>
      </c>
      <c r="G782" s="1" t="str">
        <f>Spaces!G782</f>
        <v/>
      </c>
      <c r="H782" s="1" t="str">
        <f>Spaces!H782</f>
        <v/>
      </c>
      <c r="I782" s="1" t="str">
        <f>Spaces!I782</f>
        <v/>
      </c>
      <c r="J782" s="1" t="str">
        <f>Spaces!J782</f>
        <v/>
      </c>
      <c r="K782" s="1" t="str">
        <f>Spaces!K782</f>
        <v/>
      </c>
      <c r="L782" s="1" t="str">
        <f>Spaces!L782</f>
        <v/>
      </c>
      <c r="M782" s="1" t="str">
        <f>Spaces!M782</f>
        <v/>
      </c>
      <c r="N782" s="1" t="str">
        <f>Spaces!N782</f>
        <v/>
      </c>
      <c r="O782" s="1" t="str">
        <f>Spaces!O782</f>
        <v/>
      </c>
      <c r="P782" s="1" t="str">
        <f>Spaces!P782</f>
        <v/>
      </c>
      <c r="Q782" s="1" t="str">
        <f>Spaces!Q782</f>
        <v/>
      </c>
      <c r="R782" s="1" t="str">
        <f>Spaces!R782</f>
        <v/>
      </c>
      <c r="S782" s="1" t="str">
        <f>Spaces!S782</f>
        <v/>
      </c>
      <c r="T782" s="1" t="str">
        <f>Spaces!T782</f>
        <v/>
      </c>
      <c r="U782" s="1" t="str">
        <f>Spaces!U782</f>
        <v/>
      </c>
      <c r="V782" s="1" t="str">
        <f t="shared" si="1"/>
        <v/>
      </c>
      <c r="W782" s="5" t="str">
        <f t="shared" si="2"/>
        <v/>
      </c>
      <c r="X782" s="5" t="str">
        <f t="shared" si="3"/>
        <v/>
      </c>
      <c r="Y782" s="5" t="str">
        <f t="shared" si="4"/>
        <v/>
      </c>
      <c r="Z782" s="5" t="str">
        <f t="shared" si="5"/>
        <v/>
      </c>
    </row>
    <row r="783">
      <c r="A783" s="1" t="str">
        <f>Spaces!A783</f>
        <v/>
      </c>
      <c r="B783" s="1" t="str">
        <f>Spaces!B783</f>
        <v/>
      </c>
      <c r="C783" s="1" t="str">
        <f>Spaces!C783</f>
        <v/>
      </c>
      <c r="D783" s="1" t="str">
        <f>Spaces!D783</f>
        <v/>
      </c>
      <c r="E783" s="1" t="str">
        <f>Spaces!E783</f>
        <v/>
      </c>
      <c r="F783" s="1" t="str">
        <f>Spaces!F783</f>
        <v/>
      </c>
      <c r="G783" s="1" t="str">
        <f>Spaces!G783</f>
        <v/>
      </c>
      <c r="H783" s="1" t="str">
        <f>Spaces!H783</f>
        <v/>
      </c>
      <c r="I783" s="1" t="str">
        <f>Spaces!I783</f>
        <v/>
      </c>
      <c r="J783" s="1" t="str">
        <f>Spaces!J783</f>
        <v/>
      </c>
      <c r="K783" s="1" t="str">
        <f>Spaces!K783</f>
        <v/>
      </c>
      <c r="L783" s="1" t="str">
        <f>Spaces!L783</f>
        <v/>
      </c>
      <c r="M783" s="1" t="str">
        <f>Spaces!M783</f>
        <v/>
      </c>
      <c r="N783" s="1" t="str">
        <f>Spaces!N783</f>
        <v/>
      </c>
      <c r="O783" s="1" t="str">
        <f>Spaces!O783</f>
        <v/>
      </c>
      <c r="P783" s="1" t="str">
        <f>Spaces!P783</f>
        <v/>
      </c>
      <c r="Q783" s="1" t="str">
        <f>Spaces!Q783</f>
        <v/>
      </c>
      <c r="R783" s="1" t="str">
        <f>Spaces!R783</f>
        <v/>
      </c>
      <c r="S783" s="1" t="str">
        <f>Spaces!S783</f>
        <v/>
      </c>
      <c r="T783" s="1" t="str">
        <f>Spaces!T783</f>
        <v/>
      </c>
      <c r="U783" s="1" t="str">
        <f>Spaces!U783</f>
        <v/>
      </c>
      <c r="V783" s="1" t="str">
        <f t="shared" si="1"/>
        <v/>
      </c>
      <c r="W783" s="5" t="str">
        <f t="shared" si="2"/>
        <v/>
      </c>
      <c r="X783" s="5" t="str">
        <f t="shared" si="3"/>
        <v/>
      </c>
      <c r="Y783" s="5" t="str">
        <f t="shared" si="4"/>
        <v/>
      </c>
      <c r="Z783" s="5" t="str">
        <f t="shared" si="5"/>
        <v/>
      </c>
    </row>
    <row r="784">
      <c r="A784" s="1" t="str">
        <f>Spaces!A784</f>
        <v/>
      </c>
      <c r="B784" s="1" t="str">
        <f>Spaces!B784</f>
        <v/>
      </c>
      <c r="C784" s="1" t="str">
        <f>Spaces!C784</f>
        <v/>
      </c>
      <c r="D784" s="1" t="str">
        <f>Spaces!D784</f>
        <v/>
      </c>
      <c r="E784" s="1" t="str">
        <f>Spaces!E784</f>
        <v/>
      </c>
      <c r="F784" s="1" t="str">
        <f>Spaces!F784</f>
        <v/>
      </c>
      <c r="G784" s="1" t="str">
        <f>Spaces!G784</f>
        <v/>
      </c>
      <c r="H784" s="1" t="str">
        <f>Spaces!H784</f>
        <v/>
      </c>
      <c r="I784" s="1" t="str">
        <f>Spaces!I784</f>
        <v/>
      </c>
      <c r="J784" s="1" t="str">
        <f>Spaces!J784</f>
        <v/>
      </c>
      <c r="K784" s="1" t="str">
        <f>Spaces!K784</f>
        <v/>
      </c>
      <c r="L784" s="1" t="str">
        <f>Spaces!L784</f>
        <v/>
      </c>
      <c r="M784" s="1" t="str">
        <f>Spaces!M784</f>
        <v/>
      </c>
      <c r="N784" s="1" t="str">
        <f>Spaces!N784</f>
        <v/>
      </c>
      <c r="O784" s="1" t="str">
        <f>Spaces!O784</f>
        <v/>
      </c>
      <c r="P784" s="1" t="str">
        <f>Spaces!P784</f>
        <v/>
      </c>
      <c r="Q784" s="1" t="str">
        <f>Spaces!Q784</f>
        <v/>
      </c>
      <c r="R784" s="1" t="str">
        <f>Spaces!R784</f>
        <v/>
      </c>
      <c r="S784" s="1" t="str">
        <f>Spaces!S784</f>
        <v/>
      </c>
      <c r="T784" s="1" t="str">
        <f>Spaces!T784</f>
        <v/>
      </c>
      <c r="U784" s="1" t="str">
        <f>Spaces!U784</f>
        <v/>
      </c>
      <c r="V784" s="1" t="str">
        <f t="shared" si="1"/>
        <v/>
      </c>
      <c r="W784" s="5" t="str">
        <f t="shared" si="2"/>
        <v/>
      </c>
      <c r="X784" s="5" t="str">
        <f t="shared" si="3"/>
        <v/>
      </c>
      <c r="Y784" s="5" t="str">
        <f t="shared" si="4"/>
        <v/>
      </c>
      <c r="Z784" s="5" t="str">
        <f t="shared" si="5"/>
        <v/>
      </c>
    </row>
    <row r="785">
      <c r="A785" s="1" t="str">
        <f>Spaces!A785</f>
        <v/>
      </c>
      <c r="B785" s="1" t="str">
        <f>Spaces!B785</f>
        <v/>
      </c>
      <c r="C785" s="1" t="str">
        <f>Spaces!C785</f>
        <v/>
      </c>
      <c r="D785" s="1" t="str">
        <f>Spaces!D785</f>
        <v/>
      </c>
      <c r="E785" s="1" t="str">
        <f>Spaces!E785</f>
        <v/>
      </c>
      <c r="F785" s="1" t="str">
        <f>Spaces!F785</f>
        <v/>
      </c>
      <c r="G785" s="1" t="str">
        <f>Spaces!G785</f>
        <v/>
      </c>
      <c r="H785" s="1" t="str">
        <f>Spaces!H785</f>
        <v/>
      </c>
      <c r="I785" s="1" t="str">
        <f>Spaces!I785</f>
        <v/>
      </c>
      <c r="J785" s="1" t="str">
        <f>Spaces!J785</f>
        <v/>
      </c>
      <c r="K785" s="1" t="str">
        <f>Spaces!K785</f>
        <v/>
      </c>
      <c r="L785" s="1" t="str">
        <f>Spaces!L785</f>
        <v/>
      </c>
      <c r="M785" s="1" t="str">
        <f>Spaces!M785</f>
        <v/>
      </c>
      <c r="N785" s="1" t="str">
        <f>Spaces!N785</f>
        <v/>
      </c>
      <c r="O785" s="1" t="str">
        <f>Spaces!O785</f>
        <v/>
      </c>
      <c r="P785" s="1" t="str">
        <f>Spaces!P785</f>
        <v/>
      </c>
      <c r="Q785" s="1" t="str">
        <f>Spaces!Q785</f>
        <v/>
      </c>
      <c r="R785" s="1" t="str">
        <f>Spaces!R785</f>
        <v/>
      </c>
      <c r="S785" s="1" t="str">
        <f>Spaces!S785</f>
        <v/>
      </c>
      <c r="T785" s="1" t="str">
        <f>Spaces!T785</f>
        <v/>
      </c>
      <c r="U785" s="1" t="str">
        <f>Spaces!U785</f>
        <v/>
      </c>
      <c r="V785" s="1" t="str">
        <f t="shared" si="1"/>
        <v/>
      </c>
      <c r="W785" s="5" t="str">
        <f t="shared" si="2"/>
        <v/>
      </c>
      <c r="X785" s="5" t="str">
        <f t="shared" si="3"/>
        <v/>
      </c>
      <c r="Y785" s="5" t="str">
        <f t="shared" si="4"/>
        <v/>
      </c>
      <c r="Z785" s="5" t="str">
        <f t="shared" si="5"/>
        <v/>
      </c>
    </row>
    <row r="786">
      <c r="A786" s="1" t="str">
        <f>Spaces!A786</f>
        <v/>
      </c>
      <c r="B786" s="1" t="str">
        <f>Spaces!B786</f>
        <v/>
      </c>
      <c r="C786" s="1" t="str">
        <f>Spaces!C786</f>
        <v/>
      </c>
      <c r="D786" s="1" t="str">
        <f>Spaces!D786</f>
        <v/>
      </c>
      <c r="E786" s="1" t="str">
        <f>Spaces!E786</f>
        <v/>
      </c>
      <c r="F786" s="1" t="str">
        <f>Spaces!F786</f>
        <v/>
      </c>
      <c r="G786" s="1" t="str">
        <f>Spaces!G786</f>
        <v/>
      </c>
      <c r="H786" s="1" t="str">
        <f>Spaces!H786</f>
        <v/>
      </c>
      <c r="I786" s="1" t="str">
        <f>Spaces!I786</f>
        <v/>
      </c>
      <c r="J786" s="1" t="str">
        <f>Spaces!J786</f>
        <v/>
      </c>
      <c r="K786" s="1" t="str">
        <f>Spaces!K786</f>
        <v/>
      </c>
      <c r="L786" s="1" t="str">
        <f>Spaces!L786</f>
        <v/>
      </c>
      <c r="M786" s="1" t="str">
        <f>Spaces!M786</f>
        <v/>
      </c>
      <c r="N786" s="1" t="str">
        <f>Spaces!N786</f>
        <v/>
      </c>
      <c r="O786" s="1" t="str">
        <f>Spaces!O786</f>
        <v/>
      </c>
      <c r="P786" s="1" t="str">
        <f>Spaces!P786</f>
        <v/>
      </c>
      <c r="Q786" s="1" t="str">
        <f>Spaces!Q786</f>
        <v/>
      </c>
      <c r="R786" s="1" t="str">
        <f>Spaces!R786</f>
        <v/>
      </c>
      <c r="S786" s="1" t="str">
        <f>Spaces!S786</f>
        <v/>
      </c>
      <c r="T786" s="1" t="str">
        <f>Spaces!T786</f>
        <v/>
      </c>
      <c r="U786" s="1" t="str">
        <f>Spaces!U786</f>
        <v/>
      </c>
      <c r="V786" s="1" t="str">
        <f t="shared" si="1"/>
        <v/>
      </c>
      <c r="W786" s="5" t="str">
        <f t="shared" si="2"/>
        <v/>
      </c>
      <c r="X786" s="5" t="str">
        <f t="shared" si="3"/>
        <v/>
      </c>
      <c r="Y786" s="5" t="str">
        <f t="shared" si="4"/>
        <v/>
      </c>
      <c r="Z786" s="5" t="str">
        <f t="shared" si="5"/>
        <v/>
      </c>
    </row>
    <row r="787">
      <c r="A787" s="1" t="str">
        <f>Spaces!A787</f>
        <v/>
      </c>
      <c r="B787" s="1" t="str">
        <f>Spaces!B787</f>
        <v/>
      </c>
      <c r="C787" s="1" t="str">
        <f>Spaces!C787</f>
        <v/>
      </c>
      <c r="D787" s="1" t="str">
        <f>Spaces!D787</f>
        <v/>
      </c>
      <c r="E787" s="1" t="str">
        <f>Spaces!E787</f>
        <v/>
      </c>
      <c r="F787" s="1" t="str">
        <f>Spaces!F787</f>
        <v/>
      </c>
      <c r="G787" s="1" t="str">
        <f>Spaces!G787</f>
        <v/>
      </c>
      <c r="H787" s="1" t="str">
        <f>Spaces!H787</f>
        <v/>
      </c>
      <c r="I787" s="1" t="str">
        <f>Spaces!I787</f>
        <v/>
      </c>
      <c r="J787" s="1" t="str">
        <f>Spaces!J787</f>
        <v/>
      </c>
      <c r="K787" s="1" t="str">
        <f>Spaces!K787</f>
        <v/>
      </c>
      <c r="L787" s="1" t="str">
        <f>Spaces!L787</f>
        <v/>
      </c>
      <c r="M787" s="1" t="str">
        <f>Spaces!M787</f>
        <v/>
      </c>
      <c r="N787" s="1" t="str">
        <f>Spaces!N787</f>
        <v/>
      </c>
      <c r="O787" s="1" t="str">
        <f>Spaces!O787</f>
        <v/>
      </c>
      <c r="P787" s="1" t="str">
        <f>Spaces!P787</f>
        <v/>
      </c>
      <c r="Q787" s="1" t="str">
        <f>Spaces!Q787</f>
        <v/>
      </c>
      <c r="R787" s="1" t="str">
        <f>Spaces!R787</f>
        <v/>
      </c>
      <c r="S787" s="1" t="str">
        <f>Spaces!S787</f>
        <v/>
      </c>
      <c r="T787" s="1" t="str">
        <f>Spaces!T787</f>
        <v/>
      </c>
      <c r="U787" s="1" t="str">
        <f>Spaces!U787</f>
        <v/>
      </c>
      <c r="V787" s="1" t="str">
        <f t="shared" si="1"/>
        <v/>
      </c>
      <c r="W787" s="5" t="str">
        <f t="shared" si="2"/>
        <v/>
      </c>
      <c r="X787" s="5" t="str">
        <f t="shared" si="3"/>
        <v/>
      </c>
      <c r="Y787" s="5" t="str">
        <f t="shared" si="4"/>
        <v/>
      </c>
      <c r="Z787" s="5" t="str">
        <f t="shared" si="5"/>
        <v/>
      </c>
    </row>
    <row r="788">
      <c r="A788" s="1" t="str">
        <f>Spaces!A788</f>
        <v/>
      </c>
      <c r="B788" s="1" t="str">
        <f>Spaces!B788</f>
        <v/>
      </c>
      <c r="C788" s="1" t="str">
        <f>Spaces!C788</f>
        <v/>
      </c>
      <c r="D788" s="1" t="str">
        <f>Spaces!D788</f>
        <v/>
      </c>
      <c r="E788" s="1" t="str">
        <f>Spaces!E788</f>
        <v/>
      </c>
      <c r="F788" s="1" t="str">
        <f>Spaces!F788</f>
        <v/>
      </c>
      <c r="G788" s="1" t="str">
        <f>Spaces!G788</f>
        <v/>
      </c>
      <c r="H788" s="1" t="str">
        <f>Spaces!H788</f>
        <v/>
      </c>
      <c r="I788" s="1" t="str">
        <f>Spaces!I788</f>
        <v/>
      </c>
      <c r="J788" s="1" t="str">
        <f>Spaces!J788</f>
        <v/>
      </c>
      <c r="K788" s="1" t="str">
        <f>Spaces!K788</f>
        <v/>
      </c>
      <c r="L788" s="1" t="str">
        <f>Spaces!L788</f>
        <v/>
      </c>
      <c r="M788" s="1" t="str">
        <f>Spaces!M788</f>
        <v/>
      </c>
      <c r="N788" s="1" t="str">
        <f>Spaces!N788</f>
        <v/>
      </c>
      <c r="O788" s="1" t="str">
        <f>Spaces!O788</f>
        <v/>
      </c>
      <c r="P788" s="1" t="str">
        <f>Spaces!P788</f>
        <v/>
      </c>
      <c r="Q788" s="1" t="str">
        <f>Spaces!Q788</f>
        <v/>
      </c>
      <c r="R788" s="1" t="str">
        <f>Spaces!R788</f>
        <v/>
      </c>
      <c r="S788" s="1" t="str">
        <f>Spaces!S788</f>
        <v/>
      </c>
      <c r="T788" s="1" t="str">
        <f>Spaces!T788</f>
        <v/>
      </c>
      <c r="U788" s="1" t="str">
        <f>Spaces!U788</f>
        <v/>
      </c>
      <c r="V788" s="1" t="str">
        <f t="shared" si="1"/>
        <v/>
      </c>
      <c r="W788" s="5" t="str">
        <f t="shared" si="2"/>
        <v/>
      </c>
      <c r="X788" s="5" t="str">
        <f t="shared" si="3"/>
        <v/>
      </c>
      <c r="Y788" s="5" t="str">
        <f t="shared" si="4"/>
        <v/>
      </c>
      <c r="Z788" s="5" t="str">
        <f t="shared" si="5"/>
        <v/>
      </c>
    </row>
    <row r="789">
      <c r="A789" s="1" t="str">
        <f>Spaces!A789</f>
        <v/>
      </c>
      <c r="B789" s="1" t="str">
        <f>Spaces!B789</f>
        <v/>
      </c>
      <c r="C789" s="1" t="str">
        <f>Spaces!C789</f>
        <v/>
      </c>
      <c r="D789" s="1" t="str">
        <f>Spaces!D789</f>
        <v/>
      </c>
      <c r="E789" s="1" t="str">
        <f>Spaces!E789</f>
        <v/>
      </c>
      <c r="F789" s="1" t="str">
        <f>Spaces!F789</f>
        <v/>
      </c>
      <c r="G789" s="1" t="str">
        <f>Spaces!G789</f>
        <v/>
      </c>
      <c r="H789" s="1" t="str">
        <f>Spaces!H789</f>
        <v/>
      </c>
      <c r="I789" s="1" t="str">
        <f>Spaces!I789</f>
        <v/>
      </c>
      <c r="J789" s="1" t="str">
        <f>Spaces!J789</f>
        <v/>
      </c>
      <c r="K789" s="1" t="str">
        <f>Spaces!K789</f>
        <v/>
      </c>
      <c r="L789" s="1" t="str">
        <f>Spaces!L789</f>
        <v/>
      </c>
      <c r="M789" s="1" t="str">
        <f>Spaces!M789</f>
        <v/>
      </c>
      <c r="N789" s="1" t="str">
        <f>Spaces!N789</f>
        <v/>
      </c>
      <c r="O789" s="1" t="str">
        <f>Spaces!O789</f>
        <v/>
      </c>
      <c r="P789" s="1" t="str">
        <f>Spaces!P789</f>
        <v/>
      </c>
      <c r="Q789" s="1" t="str">
        <f>Spaces!Q789</f>
        <v/>
      </c>
      <c r="R789" s="1" t="str">
        <f>Spaces!R789</f>
        <v/>
      </c>
      <c r="S789" s="1" t="str">
        <f>Spaces!S789</f>
        <v/>
      </c>
      <c r="T789" s="1" t="str">
        <f>Spaces!T789</f>
        <v/>
      </c>
      <c r="U789" s="1" t="str">
        <f>Spaces!U789</f>
        <v/>
      </c>
      <c r="V789" s="1" t="str">
        <f t="shared" si="1"/>
        <v/>
      </c>
      <c r="W789" s="5" t="str">
        <f t="shared" si="2"/>
        <v/>
      </c>
      <c r="X789" s="5" t="str">
        <f t="shared" si="3"/>
        <v/>
      </c>
      <c r="Y789" s="5" t="str">
        <f t="shared" si="4"/>
        <v/>
      </c>
      <c r="Z789" s="5" t="str">
        <f t="shared" si="5"/>
        <v/>
      </c>
    </row>
    <row r="790">
      <c r="A790" s="1" t="str">
        <f>Spaces!A790</f>
        <v/>
      </c>
      <c r="B790" s="1" t="str">
        <f>Spaces!B790</f>
        <v/>
      </c>
      <c r="C790" s="1" t="str">
        <f>Spaces!C790</f>
        <v/>
      </c>
      <c r="D790" s="1" t="str">
        <f>Spaces!D790</f>
        <v/>
      </c>
      <c r="E790" s="1" t="str">
        <f>Spaces!E790</f>
        <v/>
      </c>
      <c r="F790" s="1" t="str">
        <f>Spaces!F790</f>
        <v/>
      </c>
      <c r="G790" s="1" t="str">
        <f>Spaces!G790</f>
        <v/>
      </c>
      <c r="H790" s="1" t="str">
        <f>Spaces!H790</f>
        <v/>
      </c>
      <c r="I790" s="1" t="str">
        <f>Spaces!I790</f>
        <v/>
      </c>
      <c r="J790" s="1" t="str">
        <f>Spaces!J790</f>
        <v/>
      </c>
      <c r="K790" s="1" t="str">
        <f>Spaces!K790</f>
        <v/>
      </c>
      <c r="L790" s="1" t="str">
        <f>Spaces!L790</f>
        <v/>
      </c>
      <c r="M790" s="1" t="str">
        <f>Spaces!M790</f>
        <v/>
      </c>
      <c r="N790" s="1" t="str">
        <f>Spaces!N790</f>
        <v/>
      </c>
      <c r="O790" s="1" t="str">
        <f>Spaces!O790</f>
        <v/>
      </c>
      <c r="P790" s="1" t="str">
        <f>Spaces!P790</f>
        <v/>
      </c>
      <c r="Q790" s="1" t="str">
        <f>Spaces!Q790</f>
        <v/>
      </c>
      <c r="R790" s="1" t="str">
        <f>Spaces!R790</f>
        <v/>
      </c>
      <c r="S790" s="1" t="str">
        <f>Spaces!S790</f>
        <v/>
      </c>
      <c r="T790" s="1" t="str">
        <f>Spaces!T790</f>
        <v/>
      </c>
      <c r="U790" s="1" t="str">
        <f>Spaces!U790</f>
        <v/>
      </c>
      <c r="V790" s="1" t="str">
        <f t="shared" si="1"/>
        <v/>
      </c>
      <c r="W790" s="5" t="str">
        <f t="shared" si="2"/>
        <v/>
      </c>
      <c r="X790" s="5" t="str">
        <f t="shared" si="3"/>
        <v/>
      </c>
      <c r="Y790" s="5" t="str">
        <f t="shared" si="4"/>
        <v/>
      </c>
      <c r="Z790" s="5" t="str">
        <f t="shared" si="5"/>
        <v/>
      </c>
    </row>
    <row r="791">
      <c r="A791" s="1" t="str">
        <f>Spaces!A791</f>
        <v/>
      </c>
      <c r="B791" s="1" t="str">
        <f>Spaces!B791</f>
        <v/>
      </c>
      <c r="C791" s="1" t="str">
        <f>Spaces!C791</f>
        <v/>
      </c>
      <c r="D791" s="1" t="str">
        <f>Spaces!D791</f>
        <v/>
      </c>
      <c r="E791" s="1" t="str">
        <f>Spaces!E791</f>
        <v/>
      </c>
      <c r="F791" s="1" t="str">
        <f>Spaces!F791</f>
        <v/>
      </c>
      <c r="G791" s="1" t="str">
        <f>Spaces!G791</f>
        <v/>
      </c>
      <c r="H791" s="1" t="str">
        <f>Spaces!H791</f>
        <v/>
      </c>
      <c r="I791" s="1" t="str">
        <f>Spaces!I791</f>
        <v/>
      </c>
      <c r="J791" s="1" t="str">
        <f>Spaces!J791</f>
        <v/>
      </c>
      <c r="K791" s="1" t="str">
        <f>Spaces!K791</f>
        <v/>
      </c>
      <c r="L791" s="1" t="str">
        <f>Spaces!L791</f>
        <v/>
      </c>
      <c r="M791" s="1" t="str">
        <f>Spaces!M791</f>
        <v/>
      </c>
      <c r="N791" s="1" t="str">
        <f>Spaces!N791</f>
        <v/>
      </c>
      <c r="O791" s="1" t="str">
        <f>Spaces!O791</f>
        <v/>
      </c>
      <c r="P791" s="1" t="str">
        <f>Spaces!P791</f>
        <v/>
      </c>
      <c r="Q791" s="1" t="str">
        <f>Spaces!Q791</f>
        <v/>
      </c>
      <c r="R791" s="1" t="str">
        <f>Spaces!R791</f>
        <v/>
      </c>
      <c r="S791" s="1" t="str">
        <f>Spaces!S791</f>
        <v/>
      </c>
      <c r="T791" s="1" t="str">
        <f>Spaces!T791</f>
        <v/>
      </c>
      <c r="U791" s="1" t="str">
        <f>Spaces!U791</f>
        <v/>
      </c>
      <c r="V791" s="1" t="str">
        <f t="shared" si="1"/>
        <v/>
      </c>
      <c r="W791" s="5" t="str">
        <f t="shared" si="2"/>
        <v/>
      </c>
      <c r="X791" s="5" t="str">
        <f t="shared" si="3"/>
        <v/>
      </c>
      <c r="Y791" s="5" t="str">
        <f t="shared" si="4"/>
        <v/>
      </c>
      <c r="Z791" s="5" t="str">
        <f t="shared" si="5"/>
        <v/>
      </c>
    </row>
    <row r="792">
      <c r="A792" s="1" t="str">
        <f>Spaces!A792</f>
        <v/>
      </c>
      <c r="B792" s="1" t="str">
        <f>Spaces!B792</f>
        <v/>
      </c>
      <c r="C792" s="1" t="str">
        <f>Spaces!C792</f>
        <v/>
      </c>
      <c r="D792" s="1" t="str">
        <f>Spaces!D792</f>
        <v/>
      </c>
      <c r="E792" s="1" t="str">
        <f>Spaces!E792</f>
        <v/>
      </c>
      <c r="F792" s="1" t="str">
        <f>Spaces!F792</f>
        <v/>
      </c>
      <c r="G792" s="1" t="str">
        <f>Spaces!G792</f>
        <v/>
      </c>
      <c r="H792" s="1" t="str">
        <f>Spaces!H792</f>
        <v/>
      </c>
      <c r="I792" s="1" t="str">
        <f>Spaces!I792</f>
        <v/>
      </c>
      <c r="J792" s="1" t="str">
        <f>Spaces!J792</f>
        <v/>
      </c>
      <c r="K792" s="1" t="str">
        <f>Spaces!K792</f>
        <v/>
      </c>
      <c r="L792" s="1" t="str">
        <f>Spaces!L792</f>
        <v/>
      </c>
      <c r="M792" s="1" t="str">
        <f>Spaces!M792</f>
        <v/>
      </c>
      <c r="N792" s="1" t="str">
        <f>Spaces!N792</f>
        <v/>
      </c>
      <c r="O792" s="1" t="str">
        <f>Spaces!O792</f>
        <v/>
      </c>
      <c r="P792" s="1" t="str">
        <f>Spaces!P792</f>
        <v/>
      </c>
      <c r="Q792" s="1" t="str">
        <f>Spaces!Q792</f>
        <v/>
      </c>
      <c r="R792" s="1" t="str">
        <f>Spaces!R792</f>
        <v/>
      </c>
      <c r="S792" s="1" t="str">
        <f>Spaces!S792</f>
        <v/>
      </c>
      <c r="T792" s="1" t="str">
        <f>Spaces!T792</f>
        <v/>
      </c>
      <c r="U792" s="1" t="str">
        <f>Spaces!U792</f>
        <v/>
      </c>
      <c r="V792" s="1" t="str">
        <f t="shared" si="1"/>
        <v/>
      </c>
      <c r="W792" s="5" t="str">
        <f t="shared" si="2"/>
        <v/>
      </c>
      <c r="X792" s="5" t="str">
        <f t="shared" si="3"/>
        <v/>
      </c>
      <c r="Y792" s="5" t="str">
        <f t="shared" si="4"/>
        <v/>
      </c>
      <c r="Z792" s="5" t="str">
        <f t="shared" si="5"/>
        <v/>
      </c>
    </row>
    <row r="793">
      <c r="A793" s="1" t="str">
        <f>Spaces!A793</f>
        <v/>
      </c>
      <c r="B793" s="1" t="str">
        <f>Spaces!B793</f>
        <v/>
      </c>
      <c r="C793" s="1" t="str">
        <f>Spaces!C793</f>
        <v/>
      </c>
      <c r="D793" s="1" t="str">
        <f>Spaces!D793</f>
        <v/>
      </c>
      <c r="E793" s="1" t="str">
        <f>Spaces!E793</f>
        <v/>
      </c>
      <c r="F793" s="1" t="str">
        <f>Spaces!F793</f>
        <v/>
      </c>
      <c r="G793" s="1" t="str">
        <f>Spaces!G793</f>
        <v/>
      </c>
      <c r="H793" s="1" t="str">
        <f>Spaces!H793</f>
        <v/>
      </c>
      <c r="I793" s="1" t="str">
        <f>Spaces!I793</f>
        <v/>
      </c>
      <c r="J793" s="1" t="str">
        <f>Spaces!J793</f>
        <v/>
      </c>
      <c r="K793" s="1" t="str">
        <f>Spaces!K793</f>
        <v/>
      </c>
      <c r="L793" s="1" t="str">
        <f>Spaces!L793</f>
        <v/>
      </c>
      <c r="M793" s="1" t="str">
        <f>Spaces!M793</f>
        <v/>
      </c>
      <c r="N793" s="1" t="str">
        <f>Spaces!N793</f>
        <v/>
      </c>
      <c r="O793" s="1" t="str">
        <f>Spaces!O793</f>
        <v/>
      </c>
      <c r="P793" s="1" t="str">
        <f>Spaces!P793</f>
        <v/>
      </c>
      <c r="Q793" s="1" t="str">
        <f>Spaces!Q793</f>
        <v/>
      </c>
      <c r="R793" s="1" t="str">
        <f>Spaces!R793</f>
        <v/>
      </c>
      <c r="S793" s="1" t="str">
        <f>Spaces!S793</f>
        <v/>
      </c>
      <c r="T793" s="1" t="str">
        <f>Spaces!T793</f>
        <v/>
      </c>
      <c r="U793" s="1" t="str">
        <f>Spaces!U793</f>
        <v/>
      </c>
      <c r="V793" s="1" t="str">
        <f t="shared" si="1"/>
        <v/>
      </c>
      <c r="W793" s="5" t="str">
        <f t="shared" si="2"/>
        <v/>
      </c>
      <c r="X793" s="5" t="str">
        <f t="shared" si="3"/>
        <v/>
      </c>
      <c r="Y793" s="5" t="str">
        <f t="shared" si="4"/>
        <v/>
      </c>
      <c r="Z793" s="5" t="str">
        <f t="shared" si="5"/>
        <v/>
      </c>
    </row>
    <row r="794">
      <c r="A794" s="1" t="str">
        <f>Spaces!A794</f>
        <v/>
      </c>
      <c r="B794" s="1" t="str">
        <f>Spaces!B794</f>
        <v/>
      </c>
      <c r="C794" s="1" t="str">
        <f>Spaces!C794</f>
        <v/>
      </c>
      <c r="D794" s="1" t="str">
        <f>Spaces!D794</f>
        <v/>
      </c>
      <c r="E794" s="1" t="str">
        <f>Spaces!E794</f>
        <v/>
      </c>
      <c r="F794" s="1" t="str">
        <f>Spaces!F794</f>
        <v/>
      </c>
      <c r="G794" s="1" t="str">
        <f>Spaces!G794</f>
        <v/>
      </c>
      <c r="H794" s="1" t="str">
        <f>Spaces!H794</f>
        <v/>
      </c>
      <c r="I794" s="1" t="str">
        <f>Spaces!I794</f>
        <v/>
      </c>
      <c r="J794" s="1" t="str">
        <f>Spaces!J794</f>
        <v/>
      </c>
      <c r="K794" s="1" t="str">
        <f>Spaces!K794</f>
        <v/>
      </c>
      <c r="L794" s="1" t="str">
        <f>Spaces!L794</f>
        <v/>
      </c>
      <c r="M794" s="1" t="str">
        <f>Spaces!M794</f>
        <v/>
      </c>
      <c r="N794" s="1" t="str">
        <f>Spaces!N794</f>
        <v/>
      </c>
      <c r="O794" s="1" t="str">
        <f>Spaces!O794</f>
        <v/>
      </c>
      <c r="P794" s="1" t="str">
        <f>Spaces!P794</f>
        <v/>
      </c>
      <c r="Q794" s="1" t="str">
        <f>Spaces!Q794</f>
        <v/>
      </c>
      <c r="R794" s="1" t="str">
        <f>Spaces!R794</f>
        <v/>
      </c>
      <c r="S794" s="1" t="str">
        <f>Spaces!S794</f>
        <v/>
      </c>
      <c r="T794" s="1" t="str">
        <f>Spaces!T794</f>
        <v/>
      </c>
      <c r="U794" s="1" t="str">
        <f>Spaces!U794</f>
        <v/>
      </c>
      <c r="V794" s="1" t="str">
        <f t="shared" si="1"/>
        <v/>
      </c>
      <c r="W794" s="5" t="str">
        <f t="shared" si="2"/>
        <v/>
      </c>
      <c r="X794" s="5" t="str">
        <f t="shared" si="3"/>
        <v/>
      </c>
      <c r="Y794" s="5" t="str">
        <f t="shared" si="4"/>
        <v/>
      </c>
      <c r="Z794" s="5" t="str">
        <f t="shared" si="5"/>
        <v/>
      </c>
    </row>
    <row r="795">
      <c r="A795" s="1" t="str">
        <f>Spaces!A795</f>
        <v/>
      </c>
      <c r="B795" s="1" t="str">
        <f>Spaces!B795</f>
        <v/>
      </c>
      <c r="C795" s="1" t="str">
        <f>Spaces!C795</f>
        <v/>
      </c>
      <c r="D795" s="1" t="str">
        <f>Spaces!D795</f>
        <v/>
      </c>
      <c r="E795" s="1" t="str">
        <f>Spaces!E795</f>
        <v/>
      </c>
      <c r="F795" s="1" t="str">
        <f>Spaces!F795</f>
        <v/>
      </c>
      <c r="G795" s="1" t="str">
        <f>Spaces!G795</f>
        <v/>
      </c>
      <c r="H795" s="1" t="str">
        <f>Spaces!H795</f>
        <v/>
      </c>
      <c r="I795" s="1" t="str">
        <f>Spaces!I795</f>
        <v/>
      </c>
      <c r="J795" s="1" t="str">
        <f>Spaces!J795</f>
        <v/>
      </c>
      <c r="K795" s="1" t="str">
        <f>Spaces!K795</f>
        <v/>
      </c>
      <c r="L795" s="1" t="str">
        <f>Spaces!L795</f>
        <v/>
      </c>
      <c r="M795" s="1" t="str">
        <f>Spaces!M795</f>
        <v/>
      </c>
      <c r="N795" s="1" t="str">
        <f>Spaces!N795</f>
        <v/>
      </c>
      <c r="O795" s="1" t="str">
        <f>Spaces!O795</f>
        <v/>
      </c>
      <c r="P795" s="1" t="str">
        <f>Spaces!P795</f>
        <v/>
      </c>
      <c r="Q795" s="1" t="str">
        <f>Spaces!Q795</f>
        <v/>
      </c>
      <c r="R795" s="1" t="str">
        <f>Spaces!R795</f>
        <v/>
      </c>
      <c r="S795" s="1" t="str">
        <f>Spaces!S795</f>
        <v/>
      </c>
      <c r="T795" s="1" t="str">
        <f>Spaces!T795</f>
        <v/>
      </c>
      <c r="U795" s="1" t="str">
        <f>Spaces!U795</f>
        <v/>
      </c>
      <c r="V795" s="1" t="str">
        <f t="shared" si="1"/>
        <v/>
      </c>
      <c r="W795" s="5" t="str">
        <f t="shared" si="2"/>
        <v/>
      </c>
      <c r="X795" s="5" t="str">
        <f t="shared" si="3"/>
        <v/>
      </c>
      <c r="Y795" s="5" t="str">
        <f t="shared" si="4"/>
        <v/>
      </c>
      <c r="Z795" s="5" t="str">
        <f t="shared" si="5"/>
        <v/>
      </c>
    </row>
    <row r="796">
      <c r="A796" s="1" t="str">
        <f>Spaces!A796</f>
        <v/>
      </c>
      <c r="B796" s="1" t="str">
        <f>Spaces!B796</f>
        <v/>
      </c>
      <c r="C796" s="1" t="str">
        <f>Spaces!C796</f>
        <v/>
      </c>
      <c r="D796" s="1" t="str">
        <f>Spaces!D796</f>
        <v/>
      </c>
      <c r="E796" s="1" t="str">
        <f>Spaces!E796</f>
        <v/>
      </c>
      <c r="F796" s="1" t="str">
        <f>Spaces!F796</f>
        <v/>
      </c>
      <c r="G796" s="1" t="str">
        <f>Spaces!G796</f>
        <v/>
      </c>
      <c r="H796" s="1" t="str">
        <f>Spaces!H796</f>
        <v/>
      </c>
      <c r="I796" s="1" t="str">
        <f>Spaces!I796</f>
        <v/>
      </c>
      <c r="J796" s="1" t="str">
        <f>Spaces!J796</f>
        <v/>
      </c>
      <c r="K796" s="1" t="str">
        <f>Spaces!K796</f>
        <v/>
      </c>
      <c r="L796" s="1" t="str">
        <f>Spaces!L796</f>
        <v/>
      </c>
      <c r="M796" s="1" t="str">
        <f>Spaces!M796</f>
        <v/>
      </c>
      <c r="N796" s="1" t="str">
        <f>Spaces!N796</f>
        <v/>
      </c>
      <c r="O796" s="1" t="str">
        <f>Spaces!O796</f>
        <v/>
      </c>
      <c r="P796" s="1" t="str">
        <f>Spaces!P796</f>
        <v/>
      </c>
      <c r="Q796" s="1" t="str">
        <f>Spaces!Q796</f>
        <v/>
      </c>
      <c r="R796" s="1" t="str">
        <f>Spaces!R796</f>
        <v/>
      </c>
      <c r="S796" s="1" t="str">
        <f>Spaces!S796</f>
        <v/>
      </c>
      <c r="T796" s="1" t="str">
        <f>Spaces!T796</f>
        <v/>
      </c>
      <c r="U796" s="1" t="str">
        <f>Spaces!U796</f>
        <v/>
      </c>
      <c r="V796" s="1" t="str">
        <f t="shared" si="1"/>
        <v/>
      </c>
      <c r="W796" s="5" t="str">
        <f t="shared" si="2"/>
        <v/>
      </c>
      <c r="X796" s="5" t="str">
        <f t="shared" si="3"/>
        <v/>
      </c>
      <c r="Y796" s="5" t="str">
        <f t="shared" si="4"/>
        <v/>
      </c>
      <c r="Z796" s="5" t="str">
        <f t="shared" si="5"/>
        <v/>
      </c>
    </row>
    <row r="797">
      <c r="A797" s="1" t="str">
        <f>Spaces!A797</f>
        <v/>
      </c>
      <c r="B797" s="1" t="str">
        <f>Spaces!B797</f>
        <v/>
      </c>
      <c r="C797" s="1" t="str">
        <f>Spaces!C797</f>
        <v/>
      </c>
      <c r="D797" s="1" t="str">
        <f>Spaces!D797</f>
        <v/>
      </c>
      <c r="E797" s="1" t="str">
        <f>Spaces!E797</f>
        <v/>
      </c>
      <c r="F797" s="1" t="str">
        <f>Spaces!F797</f>
        <v/>
      </c>
      <c r="G797" s="1" t="str">
        <f>Spaces!G797</f>
        <v/>
      </c>
      <c r="H797" s="1" t="str">
        <f>Spaces!H797</f>
        <v/>
      </c>
      <c r="I797" s="1" t="str">
        <f>Spaces!I797</f>
        <v/>
      </c>
      <c r="J797" s="1" t="str">
        <f>Spaces!J797</f>
        <v/>
      </c>
      <c r="K797" s="1" t="str">
        <f>Spaces!K797</f>
        <v/>
      </c>
      <c r="L797" s="1" t="str">
        <f>Spaces!L797</f>
        <v/>
      </c>
      <c r="M797" s="1" t="str">
        <f>Spaces!M797</f>
        <v/>
      </c>
      <c r="N797" s="1" t="str">
        <f>Spaces!N797</f>
        <v/>
      </c>
      <c r="O797" s="1" t="str">
        <f>Spaces!O797</f>
        <v/>
      </c>
      <c r="P797" s="1" t="str">
        <f>Spaces!P797</f>
        <v/>
      </c>
      <c r="Q797" s="1" t="str">
        <f>Spaces!Q797</f>
        <v/>
      </c>
      <c r="R797" s="1" t="str">
        <f>Spaces!R797</f>
        <v/>
      </c>
      <c r="S797" s="1" t="str">
        <f>Spaces!S797</f>
        <v/>
      </c>
      <c r="T797" s="1" t="str">
        <f>Spaces!T797</f>
        <v/>
      </c>
      <c r="U797" s="1" t="str">
        <f>Spaces!U797</f>
        <v/>
      </c>
      <c r="V797" s="1" t="str">
        <f t="shared" si="1"/>
        <v/>
      </c>
      <c r="W797" s="5" t="str">
        <f t="shared" si="2"/>
        <v/>
      </c>
      <c r="X797" s="5" t="str">
        <f t="shared" si="3"/>
        <v/>
      </c>
      <c r="Y797" s="5" t="str">
        <f t="shared" si="4"/>
        <v/>
      </c>
      <c r="Z797" s="5" t="str">
        <f t="shared" si="5"/>
        <v/>
      </c>
    </row>
    <row r="798">
      <c r="A798" s="1" t="str">
        <f>Spaces!A798</f>
        <v/>
      </c>
      <c r="B798" s="1" t="str">
        <f>Spaces!B798</f>
        <v/>
      </c>
      <c r="C798" s="1" t="str">
        <f>Spaces!C798</f>
        <v/>
      </c>
      <c r="D798" s="1" t="str">
        <f>Spaces!D798</f>
        <v/>
      </c>
      <c r="E798" s="1" t="str">
        <f>Spaces!E798</f>
        <v/>
      </c>
      <c r="F798" s="1" t="str">
        <f>Spaces!F798</f>
        <v/>
      </c>
      <c r="G798" s="1" t="str">
        <f>Spaces!G798</f>
        <v/>
      </c>
      <c r="H798" s="1" t="str">
        <f>Spaces!H798</f>
        <v/>
      </c>
      <c r="I798" s="1" t="str">
        <f>Spaces!I798</f>
        <v/>
      </c>
      <c r="J798" s="1" t="str">
        <f>Spaces!J798</f>
        <v/>
      </c>
      <c r="K798" s="1" t="str">
        <f>Spaces!K798</f>
        <v/>
      </c>
      <c r="L798" s="1" t="str">
        <f>Spaces!L798</f>
        <v/>
      </c>
      <c r="M798" s="1" t="str">
        <f>Spaces!M798</f>
        <v/>
      </c>
      <c r="N798" s="1" t="str">
        <f>Spaces!N798</f>
        <v/>
      </c>
      <c r="O798" s="1" t="str">
        <f>Spaces!O798</f>
        <v/>
      </c>
      <c r="P798" s="1" t="str">
        <f>Spaces!P798</f>
        <v/>
      </c>
      <c r="Q798" s="1" t="str">
        <f>Spaces!Q798</f>
        <v/>
      </c>
      <c r="R798" s="1" t="str">
        <f>Spaces!R798</f>
        <v/>
      </c>
      <c r="S798" s="1" t="str">
        <f>Spaces!S798</f>
        <v/>
      </c>
      <c r="T798" s="1" t="str">
        <f>Spaces!T798</f>
        <v/>
      </c>
      <c r="U798" s="1" t="str">
        <f>Spaces!U798</f>
        <v/>
      </c>
      <c r="V798" s="1" t="str">
        <f t="shared" si="1"/>
        <v/>
      </c>
      <c r="W798" s="5" t="str">
        <f t="shared" si="2"/>
        <v/>
      </c>
      <c r="X798" s="5" t="str">
        <f t="shared" si="3"/>
        <v/>
      </c>
      <c r="Y798" s="5" t="str">
        <f t="shared" si="4"/>
        <v/>
      </c>
      <c r="Z798" s="5" t="str">
        <f t="shared" si="5"/>
        <v/>
      </c>
    </row>
    <row r="799">
      <c r="A799" s="1" t="str">
        <f>Spaces!A799</f>
        <v/>
      </c>
      <c r="B799" s="1" t="str">
        <f>Spaces!B799</f>
        <v/>
      </c>
      <c r="C799" s="1" t="str">
        <f>Spaces!C799</f>
        <v/>
      </c>
      <c r="D799" s="1" t="str">
        <f>Spaces!D799</f>
        <v/>
      </c>
      <c r="E799" s="1" t="str">
        <f>Spaces!E799</f>
        <v/>
      </c>
      <c r="F799" s="1" t="str">
        <f>Spaces!F799</f>
        <v/>
      </c>
      <c r="G799" s="1" t="str">
        <f>Spaces!G799</f>
        <v/>
      </c>
      <c r="H799" s="1" t="str">
        <f>Spaces!H799</f>
        <v/>
      </c>
      <c r="I799" s="1" t="str">
        <f>Spaces!I799</f>
        <v/>
      </c>
      <c r="J799" s="1" t="str">
        <f>Spaces!J799</f>
        <v/>
      </c>
      <c r="K799" s="1" t="str">
        <f>Spaces!K799</f>
        <v/>
      </c>
      <c r="L799" s="1" t="str">
        <f>Spaces!L799</f>
        <v/>
      </c>
      <c r="M799" s="1" t="str">
        <f>Spaces!M799</f>
        <v/>
      </c>
      <c r="N799" s="1" t="str">
        <f>Spaces!N799</f>
        <v/>
      </c>
      <c r="O799" s="1" t="str">
        <f>Spaces!O799</f>
        <v/>
      </c>
      <c r="P799" s="1" t="str">
        <f>Spaces!P799</f>
        <v/>
      </c>
      <c r="Q799" s="1" t="str">
        <f>Spaces!Q799</f>
        <v/>
      </c>
      <c r="R799" s="1" t="str">
        <f>Spaces!R799</f>
        <v/>
      </c>
      <c r="S799" s="1" t="str">
        <f>Spaces!S799</f>
        <v/>
      </c>
      <c r="T799" s="1" t="str">
        <f>Spaces!T799</f>
        <v/>
      </c>
      <c r="U799" s="1" t="str">
        <f>Spaces!U799</f>
        <v/>
      </c>
      <c r="V799" s="1" t="str">
        <f t="shared" si="1"/>
        <v/>
      </c>
      <c r="W799" s="5" t="str">
        <f t="shared" si="2"/>
        <v/>
      </c>
      <c r="X799" s="5" t="str">
        <f t="shared" si="3"/>
        <v/>
      </c>
      <c r="Y799" s="5" t="str">
        <f t="shared" si="4"/>
        <v/>
      </c>
      <c r="Z799" s="5" t="str">
        <f t="shared" si="5"/>
        <v/>
      </c>
    </row>
    <row r="800">
      <c r="A800" s="1" t="str">
        <f>Spaces!A800</f>
        <v/>
      </c>
      <c r="B800" s="1" t="str">
        <f>Spaces!B800</f>
        <v/>
      </c>
      <c r="C800" s="1" t="str">
        <f>Spaces!C800</f>
        <v/>
      </c>
      <c r="D800" s="1" t="str">
        <f>Spaces!D800</f>
        <v/>
      </c>
      <c r="E800" s="1" t="str">
        <f>Spaces!E800</f>
        <v/>
      </c>
      <c r="F800" s="1" t="str">
        <f>Spaces!F800</f>
        <v/>
      </c>
      <c r="G800" s="1" t="str">
        <f>Spaces!G800</f>
        <v/>
      </c>
      <c r="H800" s="1" t="str">
        <f>Spaces!H800</f>
        <v/>
      </c>
      <c r="I800" s="1" t="str">
        <f>Spaces!I800</f>
        <v/>
      </c>
      <c r="J800" s="1" t="str">
        <f>Spaces!J800</f>
        <v/>
      </c>
      <c r="K800" s="1" t="str">
        <f>Spaces!K800</f>
        <v/>
      </c>
      <c r="L800" s="1" t="str">
        <f>Spaces!L800</f>
        <v/>
      </c>
      <c r="M800" s="1" t="str">
        <f>Spaces!M800</f>
        <v/>
      </c>
      <c r="N800" s="1" t="str">
        <f>Spaces!N800</f>
        <v/>
      </c>
      <c r="O800" s="1" t="str">
        <f>Spaces!O800</f>
        <v/>
      </c>
      <c r="P800" s="1" t="str">
        <f>Spaces!P800</f>
        <v/>
      </c>
      <c r="Q800" s="1" t="str">
        <f>Spaces!Q800</f>
        <v/>
      </c>
      <c r="R800" s="1" t="str">
        <f>Spaces!R800</f>
        <v/>
      </c>
      <c r="S800" s="1" t="str">
        <f>Spaces!S800</f>
        <v/>
      </c>
      <c r="T800" s="1" t="str">
        <f>Spaces!T800</f>
        <v/>
      </c>
      <c r="U800" s="1" t="str">
        <f>Spaces!U800</f>
        <v/>
      </c>
      <c r="V800" s="1" t="str">
        <f t="shared" si="1"/>
        <v/>
      </c>
      <c r="W800" s="5" t="str">
        <f t="shared" si="2"/>
        <v/>
      </c>
      <c r="X800" s="5" t="str">
        <f t="shared" si="3"/>
        <v/>
      </c>
      <c r="Y800" s="5" t="str">
        <f t="shared" si="4"/>
        <v/>
      </c>
      <c r="Z800" s="5" t="str">
        <f t="shared" si="5"/>
        <v/>
      </c>
    </row>
    <row r="801">
      <c r="A801" s="1" t="str">
        <f>Spaces!A801</f>
        <v/>
      </c>
      <c r="B801" s="1" t="str">
        <f>Spaces!B801</f>
        <v/>
      </c>
      <c r="C801" s="1" t="str">
        <f>Spaces!C801</f>
        <v/>
      </c>
      <c r="D801" s="1" t="str">
        <f>Spaces!D801</f>
        <v/>
      </c>
      <c r="E801" s="1" t="str">
        <f>Spaces!E801</f>
        <v/>
      </c>
      <c r="F801" s="1" t="str">
        <f>Spaces!F801</f>
        <v/>
      </c>
      <c r="G801" s="1" t="str">
        <f>Spaces!G801</f>
        <v/>
      </c>
      <c r="H801" s="1" t="str">
        <f>Spaces!H801</f>
        <v/>
      </c>
      <c r="I801" s="1" t="str">
        <f>Spaces!I801</f>
        <v/>
      </c>
      <c r="J801" s="1" t="str">
        <f>Spaces!J801</f>
        <v/>
      </c>
      <c r="K801" s="1" t="str">
        <f>Spaces!K801</f>
        <v/>
      </c>
      <c r="L801" s="1" t="str">
        <f>Spaces!L801</f>
        <v/>
      </c>
      <c r="M801" s="1" t="str">
        <f>Spaces!M801</f>
        <v/>
      </c>
      <c r="N801" s="1" t="str">
        <f>Spaces!N801</f>
        <v/>
      </c>
      <c r="O801" s="1" t="str">
        <f>Spaces!O801</f>
        <v/>
      </c>
      <c r="P801" s="1" t="str">
        <f>Spaces!P801</f>
        <v/>
      </c>
      <c r="Q801" s="1" t="str">
        <f>Spaces!Q801</f>
        <v/>
      </c>
      <c r="R801" s="1" t="str">
        <f>Spaces!R801</f>
        <v/>
      </c>
      <c r="S801" s="1" t="str">
        <f>Spaces!S801</f>
        <v/>
      </c>
      <c r="T801" s="1" t="str">
        <f>Spaces!T801</f>
        <v/>
      </c>
      <c r="U801" s="1" t="str">
        <f>Spaces!U801</f>
        <v/>
      </c>
      <c r="V801" s="1" t="str">
        <f t="shared" si="1"/>
        <v/>
      </c>
      <c r="W801" s="5" t="str">
        <f t="shared" si="2"/>
        <v/>
      </c>
      <c r="X801" s="5" t="str">
        <f t="shared" si="3"/>
        <v/>
      </c>
      <c r="Y801" s="5" t="str">
        <f t="shared" si="4"/>
        <v/>
      </c>
      <c r="Z801" s="5" t="str">
        <f t="shared" si="5"/>
        <v/>
      </c>
    </row>
    <row r="802">
      <c r="A802" s="1" t="str">
        <f>Spaces!A802</f>
        <v/>
      </c>
      <c r="B802" s="1" t="str">
        <f>Spaces!B802</f>
        <v/>
      </c>
      <c r="C802" s="1" t="str">
        <f>Spaces!C802</f>
        <v/>
      </c>
      <c r="D802" s="1" t="str">
        <f>Spaces!D802</f>
        <v/>
      </c>
      <c r="E802" s="1" t="str">
        <f>Spaces!E802</f>
        <v/>
      </c>
      <c r="F802" s="1" t="str">
        <f>Spaces!F802</f>
        <v/>
      </c>
      <c r="G802" s="1" t="str">
        <f>Spaces!G802</f>
        <v/>
      </c>
      <c r="H802" s="1" t="str">
        <f>Spaces!H802</f>
        <v/>
      </c>
      <c r="I802" s="1" t="str">
        <f>Spaces!I802</f>
        <v/>
      </c>
      <c r="J802" s="1" t="str">
        <f>Spaces!J802</f>
        <v/>
      </c>
      <c r="K802" s="1" t="str">
        <f>Spaces!K802</f>
        <v/>
      </c>
      <c r="L802" s="1" t="str">
        <f>Spaces!L802</f>
        <v/>
      </c>
      <c r="M802" s="1" t="str">
        <f>Spaces!M802</f>
        <v/>
      </c>
      <c r="N802" s="1" t="str">
        <f>Spaces!N802</f>
        <v/>
      </c>
      <c r="O802" s="1" t="str">
        <f>Spaces!O802</f>
        <v/>
      </c>
      <c r="P802" s="1" t="str">
        <f>Spaces!P802</f>
        <v/>
      </c>
      <c r="Q802" s="1" t="str">
        <f>Spaces!Q802</f>
        <v/>
      </c>
      <c r="R802" s="1" t="str">
        <f>Spaces!R802</f>
        <v/>
      </c>
      <c r="S802" s="1" t="str">
        <f>Spaces!S802</f>
        <v/>
      </c>
      <c r="T802" s="1" t="str">
        <f>Spaces!T802</f>
        <v/>
      </c>
      <c r="U802" s="1" t="str">
        <f>Spaces!U802</f>
        <v/>
      </c>
      <c r="V802" s="1" t="str">
        <f t="shared" si="1"/>
        <v/>
      </c>
      <c r="W802" s="5" t="str">
        <f t="shared" si="2"/>
        <v/>
      </c>
      <c r="X802" s="5" t="str">
        <f t="shared" si="3"/>
        <v/>
      </c>
      <c r="Y802" s="5" t="str">
        <f t="shared" si="4"/>
        <v/>
      </c>
      <c r="Z802" s="5" t="str">
        <f t="shared" si="5"/>
        <v/>
      </c>
    </row>
    <row r="803">
      <c r="A803" s="1" t="str">
        <f>Spaces!A803</f>
        <v/>
      </c>
      <c r="B803" s="1" t="str">
        <f>Spaces!B803</f>
        <v/>
      </c>
      <c r="C803" s="1" t="str">
        <f>Spaces!C803</f>
        <v/>
      </c>
      <c r="D803" s="1" t="str">
        <f>Spaces!D803</f>
        <v/>
      </c>
      <c r="E803" s="1" t="str">
        <f>Spaces!E803</f>
        <v/>
      </c>
      <c r="F803" s="1" t="str">
        <f>Spaces!F803</f>
        <v/>
      </c>
      <c r="G803" s="1" t="str">
        <f>Spaces!G803</f>
        <v/>
      </c>
      <c r="H803" s="1" t="str">
        <f>Spaces!H803</f>
        <v/>
      </c>
      <c r="I803" s="1" t="str">
        <f>Spaces!I803</f>
        <v/>
      </c>
      <c r="J803" s="1" t="str">
        <f>Spaces!J803</f>
        <v/>
      </c>
      <c r="K803" s="1" t="str">
        <f>Spaces!K803</f>
        <v/>
      </c>
      <c r="L803" s="1" t="str">
        <f>Spaces!L803</f>
        <v/>
      </c>
      <c r="M803" s="1" t="str">
        <f>Spaces!M803</f>
        <v/>
      </c>
      <c r="N803" s="1" t="str">
        <f>Spaces!N803</f>
        <v/>
      </c>
      <c r="O803" s="1" t="str">
        <f>Spaces!O803</f>
        <v/>
      </c>
      <c r="P803" s="1" t="str">
        <f>Spaces!P803</f>
        <v/>
      </c>
      <c r="Q803" s="1" t="str">
        <f>Spaces!Q803</f>
        <v/>
      </c>
      <c r="R803" s="1" t="str">
        <f>Spaces!R803</f>
        <v/>
      </c>
      <c r="S803" s="1" t="str">
        <f>Spaces!S803</f>
        <v/>
      </c>
      <c r="T803" s="1" t="str">
        <f>Spaces!T803</f>
        <v/>
      </c>
      <c r="U803" s="1" t="str">
        <f>Spaces!U803</f>
        <v/>
      </c>
      <c r="V803" s="1" t="str">
        <f t="shared" si="1"/>
        <v/>
      </c>
      <c r="W803" s="5" t="str">
        <f t="shared" si="2"/>
        <v/>
      </c>
      <c r="X803" s="5" t="str">
        <f t="shared" si="3"/>
        <v/>
      </c>
      <c r="Y803" s="5" t="str">
        <f t="shared" si="4"/>
        <v/>
      </c>
      <c r="Z803" s="5" t="str">
        <f t="shared" si="5"/>
        <v/>
      </c>
    </row>
    <row r="804">
      <c r="A804" s="1" t="str">
        <f>Spaces!A804</f>
        <v/>
      </c>
      <c r="B804" s="1" t="str">
        <f>Spaces!B804</f>
        <v/>
      </c>
      <c r="C804" s="1" t="str">
        <f>Spaces!C804</f>
        <v/>
      </c>
      <c r="D804" s="1" t="str">
        <f>Spaces!D804</f>
        <v/>
      </c>
      <c r="E804" s="1" t="str">
        <f>Spaces!E804</f>
        <v/>
      </c>
      <c r="F804" s="1" t="str">
        <f>Spaces!F804</f>
        <v/>
      </c>
      <c r="G804" s="1" t="str">
        <f>Spaces!G804</f>
        <v/>
      </c>
      <c r="H804" s="1" t="str">
        <f>Spaces!H804</f>
        <v/>
      </c>
      <c r="I804" s="1" t="str">
        <f>Spaces!I804</f>
        <v/>
      </c>
      <c r="J804" s="1" t="str">
        <f>Spaces!J804</f>
        <v/>
      </c>
      <c r="K804" s="1" t="str">
        <f>Spaces!K804</f>
        <v/>
      </c>
      <c r="L804" s="1" t="str">
        <f>Spaces!L804</f>
        <v/>
      </c>
      <c r="M804" s="1" t="str">
        <f>Spaces!M804</f>
        <v/>
      </c>
      <c r="N804" s="1" t="str">
        <f>Spaces!N804</f>
        <v/>
      </c>
      <c r="O804" s="1" t="str">
        <f>Spaces!O804</f>
        <v/>
      </c>
      <c r="P804" s="1" t="str">
        <f>Spaces!P804</f>
        <v/>
      </c>
      <c r="Q804" s="1" t="str">
        <f>Spaces!Q804</f>
        <v/>
      </c>
      <c r="R804" s="1" t="str">
        <f>Spaces!R804</f>
        <v/>
      </c>
      <c r="S804" s="1" t="str">
        <f>Spaces!S804</f>
        <v/>
      </c>
      <c r="T804" s="1" t="str">
        <f>Spaces!T804</f>
        <v/>
      </c>
      <c r="U804" s="1" t="str">
        <f>Spaces!U804</f>
        <v/>
      </c>
      <c r="V804" s="1" t="str">
        <f t="shared" si="1"/>
        <v/>
      </c>
      <c r="W804" s="5" t="str">
        <f t="shared" si="2"/>
        <v/>
      </c>
      <c r="X804" s="5" t="str">
        <f t="shared" si="3"/>
        <v/>
      </c>
      <c r="Y804" s="5" t="str">
        <f t="shared" si="4"/>
        <v/>
      </c>
      <c r="Z804" s="5" t="str">
        <f t="shared" si="5"/>
        <v/>
      </c>
    </row>
    <row r="805">
      <c r="A805" s="1" t="str">
        <f>Spaces!A805</f>
        <v/>
      </c>
      <c r="B805" s="1" t="str">
        <f>Spaces!B805</f>
        <v/>
      </c>
      <c r="C805" s="1" t="str">
        <f>Spaces!C805</f>
        <v/>
      </c>
      <c r="D805" s="1" t="str">
        <f>Spaces!D805</f>
        <v/>
      </c>
      <c r="E805" s="1" t="str">
        <f>Spaces!E805</f>
        <v/>
      </c>
      <c r="F805" s="1" t="str">
        <f>Spaces!F805</f>
        <v/>
      </c>
      <c r="G805" s="1" t="str">
        <f>Spaces!G805</f>
        <v/>
      </c>
      <c r="H805" s="1" t="str">
        <f>Spaces!H805</f>
        <v/>
      </c>
      <c r="I805" s="1" t="str">
        <f>Spaces!I805</f>
        <v/>
      </c>
      <c r="J805" s="1" t="str">
        <f>Spaces!J805</f>
        <v/>
      </c>
      <c r="K805" s="1" t="str">
        <f>Spaces!K805</f>
        <v/>
      </c>
      <c r="L805" s="1" t="str">
        <f>Spaces!L805</f>
        <v/>
      </c>
      <c r="M805" s="1" t="str">
        <f>Spaces!M805</f>
        <v/>
      </c>
      <c r="N805" s="1" t="str">
        <f>Spaces!N805</f>
        <v/>
      </c>
      <c r="O805" s="1" t="str">
        <f>Spaces!O805</f>
        <v/>
      </c>
      <c r="P805" s="1" t="str">
        <f>Spaces!P805</f>
        <v/>
      </c>
      <c r="Q805" s="1" t="str">
        <f>Spaces!Q805</f>
        <v/>
      </c>
      <c r="R805" s="1" t="str">
        <f>Spaces!R805</f>
        <v/>
      </c>
      <c r="S805" s="1" t="str">
        <f>Spaces!S805</f>
        <v/>
      </c>
      <c r="T805" s="1" t="str">
        <f>Spaces!T805</f>
        <v/>
      </c>
      <c r="U805" s="1" t="str">
        <f>Spaces!U805</f>
        <v/>
      </c>
      <c r="V805" s="1" t="str">
        <f t="shared" si="1"/>
        <v/>
      </c>
      <c r="W805" s="5" t="str">
        <f t="shared" si="2"/>
        <v/>
      </c>
      <c r="X805" s="5" t="str">
        <f t="shared" si="3"/>
        <v/>
      </c>
      <c r="Y805" s="5" t="str">
        <f t="shared" si="4"/>
        <v/>
      </c>
      <c r="Z805" s="5" t="str">
        <f t="shared" si="5"/>
        <v/>
      </c>
    </row>
    <row r="806">
      <c r="A806" s="1" t="str">
        <f>Spaces!A806</f>
        <v/>
      </c>
      <c r="B806" s="1" t="str">
        <f>Spaces!B806</f>
        <v/>
      </c>
      <c r="C806" s="1" t="str">
        <f>Spaces!C806</f>
        <v/>
      </c>
      <c r="D806" s="1" t="str">
        <f>Spaces!D806</f>
        <v/>
      </c>
      <c r="E806" s="1" t="str">
        <f>Spaces!E806</f>
        <v/>
      </c>
      <c r="F806" s="1" t="str">
        <f>Spaces!F806</f>
        <v/>
      </c>
      <c r="G806" s="1" t="str">
        <f>Spaces!G806</f>
        <v/>
      </c>
      <c r="H806" s="1" t="str">
        <f>Spaces!H806</f>
        <v/>
      </c>
      <c r="I806" s="1" t="str">
        <f>Spaces!I806</f>
        <v/>
      </c>
      <c r="J806" s="1" t="str">
        <f>Spaces!J806</f>
        <v/>
      </c>
      <c r="K806" s="1" t="str">
        <f>Spaces!K806</f>
        <v/>
      </c>
      <c r="L806" s="1" t="str">
        <f>Spaces!L806</f>
        <v/>
      </c>
      <c r="M806" s="1" t="str">
        <f>Spaces!M806</f>
        <v/>
      </c>
      <c r="N806" s="1" t="str">
        <f>Spaces!N806</f>
        <v/>
      </c>
      <c r="O806" s="1" t="str">
        <f>Spaces!O806</f>
        <v/>
      </c>
      <c r="P806" s="1" t="str">
        <f>Spaces!P806</f>
        <v/>
      </c>
      <c r="Q806" s="1" t="str">
        <f>Spaces!Q806</f>
        <v/>
      </c>
      <c r="R806" s="1" t="str">
        <f>Spaces!R806</f>
        <v/>
      </c>
      <c r="S806" s="1" t="str">
        <f>Spaces!S806</f>
        <v/>
      </c>
      <c r="T806" s="1" t="str">
        <f>Spaces!T806</f>
        <v/>
      </c>
      <c r="U806" s="1" t="str">
        <f>Spaces!U806</f>
        <v/>
      </c>
      <c r="V806" s="1" t="str">
        <f t="shared" si="1"/>
        <v/>
      </c>
      <c r="W806" s="5" t="str">
        <f t="shared" si="2"/>
        <v/>
      </c>
      <c r="X806" s="5" t="str">
        <f t="shared" si="3"/>
        <v/>
      </c>
      <c r="Y806" s="5" t="str">
        <f t="shared" si="4"/>
        <v/>
      </c>
      <c r="Z806" s="5" t="str">
        <f t="shared" si="5"/>
        <v/>
      </c>
    </row>
    <row r="807">
      <c r="A807" s="1" t="str">
        <f>Spaces!A807</f>
        <v/>
      </c>
      <c r="B807" s="1" t="str">
        <f>Spaces!B807</f>
        <v/>
      </c>
      <c r="C807" s="1" t="str">
        <f>Spaces!C807</f>
        <v/>
      </c>
      <c r="D807" s="1" t="str">
        <f>Spaces!D807</f>
        <v/>
      </c>
      <c r="E807" s="1" t="str">
        <f>Spaces!E807</f>
        <v/>
      </c>
      <c r="F807" s="1" t="str">
        <f>Spaces!F807</f>
        <v/>
      </c>
      <c r="G807" s="1" t="str">
        <f>Spaces!G807</f>
        <v/>
      </c>
      <c r="H807" s="1" t="str">
        <f>Spaces!H807</f>
        <v/>
      </c>
      <c r="I807" s="1" t="str">
        <f>Spaces!I807</f>
        <v/>
      </c>
      <c r="J807" s="1" t="str">
        <f>Spaces!J807</f>
        <v/>
      </c>
      <c r="K807" s="1" t="str">
        <f>Spaces!K807</f>
        <v/>
      </c>
      <c r="L807" s="1" t="str">
        <f>Spaces!L807</f>
        <v/>
      </c>
      <c r="M807" s="1" t="str">
        <f>Spaces!M807</f>
        <v/>
      </c>
      <c r="N807" s="1" t="str">
        <f>Spaces!N807</f>
        <v/>
      </c>
      <c r="O807" s="1" t="str">
        <f>Spaces!O807</f>
        <v/>
      </c>
      <c r="P807" s="1" t="str">
        <f>Spaces!P807</f>
        <v/>
      </c>
      <c r="Q807" s="1" t="str">
        <f>Spaces!Q807</f>
        <v/>
      </c>
      <c r="R807" s="1" t="str">
        <f>Spaces!R807</f>
        <v/>
      </c>
      <c r="S807" s="1" t="str">
        <f>Spaces!S807</f>
        <v/>
      </c>
      <c r="T807" s="1" t="str">
        <f>Spaces!T807</f>
        <v/>
      </c>
      <c r="U807" s="1" t="str">
        <f>Spaces!U807</f>
        <v/>
      </c>
      <c r="V807" s="1" t="str">
        <f t="shared" si="1"/>
        <v/>
      </c>
      <c r="W807" s="5" t="str">
        <f t="shared" si="2"/>
        <v/>
      </c>
      <c r="X807" s="5" t="str">
        <f t="shared" si="3"/>
        <v/>
      </c>
      <c r="Y807" s="5" t="str">
        <f t="shared" si="4"/>
        <v/>
      </c>
      <c r="Z807" s="5" t="str">
        <f t="shared" si="5"/>
        <v/>
      </c>
    </row>
    <row r="808">
      <c r="A808" s="1" t="str">
        <f>Spaces!A808</f>
        <v/>
      </c>
      <c r="B808" s="1" t="str">
        <f>Spaces!B808</f>
        <v/>
      </c>
      <c r="C808" s="1" t="str">
        <f>Spaces!C808</f>
        <v/>
      </c>
      <c r="D808" s="1" t="str">
        <f>Spaces!D808</f>
        <v/>
      </c>
      <c r="E808" s="1" t="str">
        <f>Spaces!E808</f>
        <v/>
      </c>
      <c r="F808" s="1" t="str">
        <f>Spaces!F808</f>
        <v/>
      </c>
      <c r="G808" s="1" t="str">
        <f>Spaces!G808</f>
        <v/>
      </c>
      <c r="H808" s="1" t="str">
        <f>Spaces!H808</f>
        <v/>
      </c>
      <c r="I808" s="1" t="str">
        <f>Spaces!I808</f>
        <v/>
      </c>
      <c r="J808" s="1" t="str">
        <f>Spaces!J808</f>
        <v/>
      </c>
      <c r="K808" s="1" t="str">
        <f>Spaces!K808</f>
        <v/>
      </c>
      <c r="L808" s="1" t="str">
        <f>Spaces!L808</f>
        <v/>
      </c>
      <c r="M808" s="1" t="str">
        <f>Spaces!M808</f>
        <v/>
      </c>
      <c r="N808" s="1" t="str">
        <f>Spaces!N808</f>
        <v/>
      </c>
      <c r="O808" s="1" t="str">
        <f>Spaces!O808</f>
        <v/>
      </c>
      <c r="P808" s="1" t="str">
        <f>Spaces!P808</f>
        <v/>
      </c>
      <c r="Q808" s="1" t="str">
        <f>Spaces!Q808</f>
        <v/>
      </c>
      <c r="R808" s="1" t="str">
        <f>Spaces!R808</f>
        <v/>
      </c>
      <c r="S808" s="1" t="str">
        <f>Spaces!S808</f>
        <v/>
      </c>
      <c r="T808" s="1" t="str">
        <f>Spaces!T808</f>
        <v/>
      </c>
      <c r="U808" s="1" t="str">
        <f>Spaces!U808</f>
        <v/>
      </c>
      <c r="V808" s="1" t="str">
        <f t="shared" si="1"/>
        <v/>
      </c>
      <c r="W808" s="5" t="str">
        <f t="shared" si="2"/>
        <v/>
      </c>
      <c r="X808" s="5" t="str">
        <f t="shared" si="3"/>
        <v/>
      </c>
      <c r="Y808" s="5" t="str">
        <f t="shared" si="4"/>
        <v/>
      </c>
      <c r="Z808" s="5" t="str">
        <f t="shared" si="5"/>
        <v/>
      </c>
    </row>
    <row r="809">
      <c r="A809" s="1" t="str">
        <f>Spaces!A809</f>
        <v/>
      </c>
      <c r="B809" s="1" t="str">
        <f>Spaces!B809</f>
        <v/>
      </c>
      <c r="C809" s="1" t="str">
        <f>Spaces!C809</f>
        <v/>
      </c>
      <c r="D809" s="1" t="str">
        <f>Spaces!D809</f>
        <v/>
      </c>
      <c r="E809" s="1" t="str">
        <f>Spaces!E809</f>
        <v/>
      </c>
      <c r="F809" s="1" t="str">
        <f>Spaces!F809</f>
        <v/>
      </c>
      <c r="G809" s="1" t="str">
        <f>Spaces!G809</f>
        <v/>
      </c>
      <c r="H809" s="1" t="str">
        <f>Spaces!H809</f>
        <v/>
      </c>
      <c r="I809" s="1" t="str">
        <f>Spaces!I809</f>
        <v/>
      </c>
      <c r="J809" s="1" t="str">
        <f>Spaces!J809</f>
        <v/>
      </c>
      <c r="K809" s="1" t="str">
        <f>Spaces!K809</f>
        <v/>
      </c>
      <c r="L809" s="1" t="str">
        <f>Spaces!L809</f>
        <v/>
      </c>
      <c r="M809" s="1" t="str">
        <f>Spaces!M809</f>
        <v/>
      </c>
      <c r="N809" s="1" t="str">
        <f>Spaces!N809</f>
        <v/>
      </c>
      <c r="O809" s="1" t="str">
        <f>Spaces!O809</f>
        <v/>
      </c>
      <c r="P809" s="1" t="str">
        <f>Spaces!P809</f>
        <v/>
      </c>
      <c r="Q809" s="1" t="str">
        <f>Spaces!Q809</f>
        <v/>
      </c>
      <c r="R809" s="1" t="str">
        <f>Spaces!R809</f>
        <v/>
      </c>
      <c r="S809" s="1" t="str">
        <f>Spaces!S809</f>
        <v/>
      </c>
      <c r="T809" s="1" t="str">
        <f>Spaces!T809</f>
        <v/>
      </c>
      <c r="U809" s="1" t="str">
        <f>Spaces!U809</f>
        <v/>
      </c>
      <c r="V809" s="1" t="str">
        <f t="shared" si="1"/>
        <v/>
      </c>
      <c r="W809" s="5" t="str">
        <f t="shared" si="2"/>
        <v/>
      </c>
      <c r="X809" s="5" t="str">
        <f t="shared" si="3"/>
        <v/>
      </c>
      <c r="Y809" s="5" t="str">
        <f t="shared" si="4"/>
        <v/>
      </c>
      <c r="Z809" s="5" t="str">
        <f t="shared" si="5"/>
        <v/>
      </c>
    </row>
    <row r="810">
      <c r="A810" s="1" t="str">
        <f>Spaces!A810</f>
        <v/>
      </c>
      <c r="B810" s="1" t="str">
        <f>Spaces!B810</f>
        <v/>
      </c>
      <c r="C810" s="1" t="str">
        <f>Spaces!C810</f>
        <v/>
      </c>
      <c r="D810" s="1" t="str">
        <f>Spaces!D810</f>
        <v/>
      </c>
      <c r="E810" s="1" t="str">
        <f>Spaces!E810</f>
        <v/>
      </c>
      <c r="F810" s="1" t="str">
        <f>Spaces!F810</f>
        <v/>
      </c>
      <c r="G810" s="1" t="str">
        <f>Spaces!G810</f>
        <v/>
      </c>
      <c r="H810" s="1" t="str">
        <f>Spaces!H810</f>
        <v/>
      </c>
      <c r="I810" s="1" t="str">
        <f>Spaces!I810</f>
        <v/>
      </c>
      <c r="J810" s="1" t="str">
        <f>Spaces!J810</f>
        <v/>
      </c>
      <c r="K810" s="1" t="str">
        <f>Spaces!K810</f>
        <v/>
      </c>
      <c r="L810" s="1" t="str">
        <f>Spaces!L810</f>
        <v/>
      </c>
      <c r="M810" s="1" t="str">
        <f>Spaces!M810</f>
        <v/>
      </c>
      <c r="N810" s="1" t="str">
        <f>Spaces!N810</f>
        <v/>
      </c>
      <c r="O810" s="1" t="str">
        <f>Spaces!O810</f>
        <v/>
      </c>
      <c r="P810" s="1" t="str">
        <f>Spaces!P810</f>
        <v/>
      </c>
      <c r="Q810" s="1" t="str">
        <f>Spaces!Q810</f>
        <v/>
      </c>
      <c r="R810" s="1" t="str">
        <f>Spaces!R810</f>
        <v/>
      </c>
      <c r="S810" s="1" t="str">
        <f>Spaces!S810</f>
        <v/>
      </c>
      <c r="T810" s="1" t="str">
        <f>Spaces!T810</f>
        <v/>
      </c>
      <c r="U810" s="1" t="str">
        <f>Spaces!U810</f>
        <v/>
      </c>
      <c r="V810" s="1" t="str">
        <f t="shared" si="1"/>
        <v/>
      </c>
      <c r="W810" s="5" t="str">
        <f t="shared" si="2"/>
        <v/>
      </c>
      <c r="X810" s="5" t="str">
        <f t="shared" si="3"/>
        <v/>
      </c>
      <c r="Y810" s="5" t="str">
        <f t="shared" si="4"/>
        <v/>
      </c>
      <c r="Z810" s="5" t="str">
        <f t="shared" si="5"/>
        <v/>
      </c>
    </row>
    <row r="811">
      <c r="A811" s="1" t="str">
        <f>Spaces!A811</f>
        <v/>
      </c>
      <c r="B811" s="1" t="str">
        <f>Spaces!B811</f>
        <v/>
      </c>
      <c r="C811" s="1" t="str">
        <f>Spaces!C811</f>
        <v/>
      </c>
      <c r="D811" s="1" t="str">
        <f>Spaces!D811</f>
        <v/>
      </c>
      <c r="E811" s="1" t="str">
        <f>Spaces!E811</f>
        <v/>
      </c>
      <c r="F811" s="1" t="str">
        <f>Spaces!F811</f>
        <v/>
      </c>
      <c r="G811" s="1" t="str">
        <f>Spaces!G811</f>
        <v/>
      </c>
      <c r="H811" s="1" t="str">
        <f>Spaces!H811</f>
        <v/>
      </c>
      <c r="I811" s="1" t="str">
        <f>Spaces!I811</f>
        <v/>
      </c>
      <c r="J811" s="1" t="str">
        <f>Spaces!J811</f>
        <v/>
      </c>
      <c r="K811" s="1" t="str">
        <f>Spaces!K811</f>
        <v/>
      </c>
      <c r="L811" s="1" t="str">
        <f>Spaces!L811</f>
        <v/>
      </c>
      <c r="M811" s="1" t="str">
        <f>Spaces!M811</f>
        <v/>
      </c>
      <c r="N811" s="1" t="str">
        <f>Spaces!N811</f>
        <v/>
      </c>
      <c r="O811" s="1" t="str">
        <f>Spaces!O811</f>
        <v/>
      </c>
      <c r="P811" s="1" t="str">
        <f>Spaces!P811</f>
        <v/>
      </c>
      <c r="Q811" s="1" t="str">
        <f>Spaces!Q811</f>
        <v/>
      </c>
      <c r="R811" s="1" t="str">
        <f>Spaces!R811</f>
        <v/>
      </c>
      <c r="S811" s="1" t="str">
        <f>Spaces!S811</f>
        <v/>
      </c>
      <c r="T811" s="1" t="str">
        <f>Spaces!T811</f>
        <v/>
      </c>
      <c r="U811" s="1" t="str">
        <f>Spaces!U811</f>
        <v/>
      </c>
      <c r="V811" s="1" t="str">
        <f t="shared" si="1"/>
        <v/>
      </c>
      <c r="W811" s="5" t="str">
        <f t="shared" si="2"/>
        <v/>
      </c>
      <c r="X811" s="5" t="str">
        <f t="shared" si="3"/>
        <v/>
      </c>
      <c r="Y811" s="5" t="str">
        <f t="shared" si="4"/>
        <v/>
      </c>
      <c r="Z811" s="5" t="str">
        <f t="shared" si="5"/>
        <v/>
      </c>
    </row>
    <row r="812">
      <c r="A812" s="1" t="str">
        <f>Spaces!A812</f>
        <v/>
      </c>
      <c r="B812" s="1" t="str">
        <f>Spaces!B812</f>
        <v/>
      </c>
      <c r="C812" s="1" t="str">
        <f>Spaces!C812</f>
        <v/>
      </c>
      <c r="D812" s="1" t="str">
        <f>Spaces!D812</f>
        <v/>
      </c>
      <c r="E812" s="1" t="str">
        <f>Spaces!E812</f>
        <v/>
      </c>
      <c r="F812" s="1" t="str">
        <f>Spaces!F812</f>
        <v/>
      </c>
      <c r="G812" s="1" t="str">
        <f>Spaces!G812</f>
        <v/>
      </c>
      <c r="H812" s="1" t="str">
        <f>Spaces!H812</f>
        <v/>
      </c>
      <c r="I812" s="1" t="str">
        <f>Spaces!I812</f>
        <v/>
      </c>
      <c r="J812" s="1" t="str">
        <f>Spaces!J812</f>
        <v/>
      </c>
      <c r="K812" s="1" t="str">
        <f>Spaces!K812</f>
        <v/>
      </c>
      <c r="L812" s="1" t="str">
        <f>Spaces!L812</f>
        <v/>
      </c>
      <c r="M812" s="1" t="str">
        <f>Spaces!M812</f>
        <v/>
      </c>
      <c r="N812" s="1" t="str">
        <f>Spaces!N812</f>
        <v/>
      </c>
      <c r="O812" s="1" t="str">
        <f>Spaces!O812</f>
        <v/>
      </c>
      <c r="P812" s="1" t="str">
        <f>Spaces!P812</f>
        <v/>
      </c>
      <c r="Q812" s="1" t="str">
        <f>Spaces!Q812</f>
        <v/>
      </c>
      <c r="R812" s="1" t="str">
        <f>Spaces!R812</f>
        <v/>
      </c>
      <c r="S812" s="1" t="str">
        <f>Spaces!S812</f>
        <v/>
      </c>
      <c r="T812" s="1" t="str">
        <f>Spaces!T812</f>
        <v/>
      </c>
      <c r="U812" s="1" t="str">
        <f>Spaces!U812</f>
        <v/>
      </c>
      <c r="V812" s="1" t="str">
        <f t="shared" si="1"/>
        <v/>
      </c>
      <c r="W812" s="5" t="str">
        <f t="shared" si="2"/>
        <v/>
      </c>
      <c r="X812" s="5" t="str">
        <f t="shared" si="3"/>
        <v/>
      </c>
      <c r="Y812" s="5" t="str">
        <f t="shared" si="4"/>
        <v/>
      </c>
      <c r="Z812" s="5" t="str">
        <f t="shared" si="5"/>
        <v/>
      </c>
    </row>
    <row r="813">
      <c r="A813" s="1" t="str">
        <f>Spaces!A813</f>
        <v/>
      </c>
      <c r="B813" s="1" t="str">
        <f>Spaces!B813</f>
        <v/>
      </c>
      <c r="C813" s="1" t="str">
        <f>Spaces!C813</f>
        <v/>
      </c>
      <c r="D813" s="1" t="str">
        <f>Spaces!D813</f>
        <v/>
      </c>
      <c r="E813" s="1" t="str">
        <f>Spaces!E813</f>
        <v/>
      </c>
      <c r="F813" s="1" t="str">
        <f>Spaces!F813</f>
        <v/>
      </c>
      <c r="G813" s="1" t="str">
        <f>Spaces!G813</f>
        <v/>
      </c>
      <c r="H813" s="1" t="str">
        <f>Spaces!H813</f>
        <v/>
      </c>
      <c r="I813" s="1" t="str">
        <f>Spaces!I813</f>
        <v/>
      </c>
      <c r="J813" s="1" t="str">
        <f>Spaces!J813</f>
        <v/>
      </c>
      <c r="K813" s="1" t="str">
        <f>Spaces!K813</f>
        <v/>
      </c>
      <c r="L813" s="1" t="str">
        <f>Spaces!L813</f>
        <v/>
      </c>
      <c r="M813" s="1" t="str">
        <f>Spaces!M813</f>
        <v/>
      </c>
      <c r="N813" s="1" t="str">
        <f>Spaces!N813</f>
        <v/>
      </c>
      <c r="O813" s="1" t="str">
        <f>Spaces!O813</f>
        <v/>
      </c>
      <c r="P813" s="1" t="str">
        <f>Spaces!P813</f>
        <v/>
      </c>
      <c r="Q813" s="1" t="str">
        <f>Spaces!Q813</f>
        <v/>
      </c>
      <c r="R813" s="1" t="str">
        <f>Spaces!R813</f>
        <v/>
      </c>
      <c r="S813" s="1" t="str">
        <f>Spaces!S813</f>
        <v/>
      </c>
      <c r="T813" s="1" t="str">
        <f>Spaces!T813</f>
        <v/>
      </c>
      <c r="U813" s="1" t="str">
        <f>Spaces!U813</f>
        <v/>
      </c>
      <c r="V813" s="1" t="str">
        <f t="shared" si="1"/>
        <v/>
      </c>
      <c r="W813" s="5" t="str">
        <f t="shared" si="2"/>
        <v/>
      </c>
      <c r="X813" s="5" t="str">
        <f t="shared" si="3"/>
        <v/>
      </c>
      <c r="Y813" s="5" t="str">
        <f t="shared" si="4"/>
        <v/>
      </c>
      <c r="Z813" s="5" t="str">
        <f t="shared" si="5"/>
        <v/>
      </c>
    </row>
    <row r="814">
      <c r="A814" s="1" t="str">
        <f>Spaces!A814</f>
        <v/>
      </c>
      <c r="B814" s="1" t="str">
        <f>Spaces!B814</f>
        <v/>
      </c>
      <c r="C814" s="1" t="str">
        <f>Spaces!C814</f>
        <v/>
      </c>
      <c r="D814" s="1" t="str">
        <f>Spaces!D814</f>
        <v/>
      </c>
      <c r="E814" s="1" t="str">
        <f>Spaces!E814</f>
        <v/>
      </c>
      <c r="F814" s="1" t="str">
        <f>Spaces!F814</f>
        <v/>
      </c>
      <c r="G814" s="1" t="str">
        <f>Spaces!G814</f>
        <v/>
      </c>
      <c r="H814" s="1" t="str">
        <f>Spaces!H814</f>
        <v/>
      </c>
      <c r="I814" s="1" t="str">
        <f>Spaces!I814</f>
        <v/>
      </c>
      <c r="J814" s="1" t="str">
        <f>Spaces!J814</f>
        <v/>
      </c>
      <c r="K814" s="1" t="str">
        <f>Spaces!K814</f>
        <v/>
      </c>
      <c r="L814" s="1" t="str">
        <f>Spaces!L814</f>
        <v/>
      </c>
      <c r="M814" s="1" t="str">
        <f>Spaces!M814</f>
        <v/>
      </c>
      <c r="N814" s="1" t="str">
        <f>Spaces!N814</f>
        <v/>
      </c>
      <c r="O814" s="1" t="str">
        <f>Spaces!O814</f>
        <v/>
      </c>
      <c r="P814" s="1" t="str">
        <f>Spaces!P814</f>
        <v/>
      </c>
      <c r="Q814" s="1" t="str">
        <f>Spaces!Q814</f>
        <v/>
      </c>
      <c r="R814" s="1" t="str">
        <f>Spaces!R814</f>
        <v/>
      </c>
      <c r="S814" s="1" t="str">
        <f>Spaces!S814</f>
        <v/>
      </c>
      <c r="T814" s="1" t="str">
        <f>Spaces!T814</f>
        <v/>
      </c>
      <c r="U814" s="1" t="str">
        <f>Spaces!U814</f>
        <v/>
      </c>
      <c r="V814" s="1" t="str">
        <f t="shared" si="1"/>
        <v/>
      </c>
      <c r="W814" s="5" t="str">
        <f t="shared" si="2"/>
        <v/>
      </c>
      <c r="X814" s="5" t="str">
        <f t="shared" si="3"/>
        <v/>
      </c>
      <c r="Y814" s="5" t="str">
        <f t="shared" si="4"/>
        <v/>
      </c>
      <c r="Z814" s="5" t="str">
        <f t="shared" si="5"/>
        <v/>
      </c>
    </row>
    <row r="815">
      <c r="A815" s="1" t="str">
        <f>Spaces!A815</f>
        <v/>
      </c>
      <c r="B815" s="1" t="str">
        <f>Spaces!B815</f>
        <v/>
      </c>
      <c r="C815" s="1" t="str">
        <f>Spaces!C815</f>
        <v/>
      </c>
      <c r="D815" s="1" t="str">
        <f>Spaces!D815</f>
        <v/>
      </c>
      <c r="E815" s="1" t="str">
        <f>Spaces!E815</f>
        <v/>
      </c>
      <c r="F815" s="1" t="str">
        <f>Spaces!F815</f>
        <v/>
      </c>
      <c r="G815" s="1" t="str">
        <f>Spaces!G815</f>
        <v/>
      </c>
      <c r="H815" s="1" t="str">
        <f>Spaces!H815</f>
        <v/>
      </c>
      <c r="I815" s="1" t="str">
        <f>Spaces!I815</f>
        <v/>
      </c>
      <c r="J815" s="1" t="str">
        <f>Spaces!J815</f>
        <v/>
      </c>
      <c r="K815" s="1" t="str">
        <f>Spaces!K815</f>
        <v/>
      </c>
      <c r="L815" s="1" t="str">
        <f>Spaces!L815</f>
        <v/>
      </c>
      <c r="M815" s="1" t="str">
        <f>Spaces!M815</f>
        <v/>
      </c>
      <c r="N815" s="1" t="str">
        <f>Spaces!N815</f>
        <v/>
      </c>
      <c r="O815" s="1" t="str">
        <f>Spaces!O815</f>
        <v/>
      </c>
      <c r="P815" s="1" t="str">
        <f>Spaces!P815</f>
        <v/>
      </c>
      <c r="Q815" s="1" t="str">
        <f>Spaces!Q815</f>
        <v/>
      </c>
      <c r="R815" s="1" t="str">
        <f>Spaces!R815</f>
        <v/>
      </c>
      <c r="S815" s="1" t="str">
        <f>Spaces!S815</f>
        <v/>
      </c>
      <c r="T815" s="1" t="str">
        <f>Spaces!T815</f>
        <v/>
      </c>
      <c r="U815" s="1" t="str">
        <f>Spaces!U815</f>
        <v/>
      </c>
      <c r="V815" s="1" t="str">
        <f t="shared" si="1"/>
        <v/>
      </c>
      <c r="W815" s="5" t="str">
        <f t="shared" si="2"/>
        <v/>
      </c>
      <c r="X815" s="5" t="str">
        <f t="shared" si="3"/>
        <v/>
      </c>
      <c r="Y815" s="5" t="str">
        <f t="shared" si="4"/>
        <v/>
      </c>
      <c r="Z815" s="5" t="str">
        <f t="shared" si="5"/>
        <v/>
      </c>
    </row>
    <row r="816">
      <c r="A816" s="1" t="str">
        <f>Spaces!A816</f>
        <v/>
      </c>
      <c r="B816" s="1" t="str">
        <f>Spaces!B816</f>
        <v/>
      </c>
      <c r="C816" s="1" t="str">
        <f>Spaces!C816</f>
        <v/>
      </c>
      <c r="D816" s="1" t="str">
        <f>Spaces!D816</f>
        <v/>
      </c>
      <c r="E816" s="1" t="str">
        <f>Spaces!E816</f>
        <v/>
      </c>
      <c r="F816" s="1" t="str">
        <f>Spaces!F816</f>
        <v/>
      </c>
      <c r="G816" s="1" t="str">
        <f>Spaces!G816</f>
        <v/>
      </c>
      <c r="H816" s="1" t="str">
        <f>Spaces!H816</f>
        <v/>
      </c>
      <c r="I816" s="1" t="str">
        <f>Spaces!I816</f>
        <v/>
      </c>
      <c r="J816" s="1" t="str">
        <f>Spaces!J816</f>
        <v/>
      </c>
      <c r="K816" s="1" t="str">
        <f>Spaces!K816</f>
        <v/>
      </c>
      <c r="L816" s="1" t="str">
        <f>Spaces!L816</f>
        <v/>
      </c>
      <c r="M816" s="1" t="str">
        <f>Spaces!M816</f>
        <v/>
      </c>
      <c r="N816" s="1" t="str">
        <f>Spaces!N816</f>
        <v/>
      </c>
      <c r="O816" s="1" t="str">
        <f>Spaces!O816</f>
        <v/>
      </c>
      <c r="P816" s="1" t="str">
        <f>Spaces!P816</f>
        <v/>
      </c>
      <c r="Q816" s="1" t="str">
        <f>Spaces!Q816</f>
        <v/>
      </c>
      <c r="R816" s="1" t="str">
        <f>Spaces!R816</f>
        <v/>
      </c>
      <c r="S816" s="1" t="str">
        <f>Spaces!S816</f>
        <v/>
      </c>
      <c r="T816" s="1" t="str">
        <f>Spaces!T816</f>
        <v/>
      </c>
      <c r="U816" s="1" t="str">
        <f>Spaces!U816</f>
        <v/>
      </c>
      <c r="V816" s="1" t="str">
        <f t="shared" si="1"/>
        <v/>
      </c>
      <c r="W816" s="5" t="str">
        <f t="shared" si="2"/>
        <v/>
      </c>
      <c r="X816" s="5" t="str">
        <f t="shared" si="3"/>
        <v/>
      </c>
      <c r="Y816" s="5" t="str">
        <f t="shared" si="4"/>
        <v/>
      </c>
      <c r="Z816" s="5" t="str">
        <f t="shared" si="5"/>
        <v/>
      </c>
    </row>
    <row r="817">
      <c r="A817" s="1" t="str">
        <f>Spaces!A817</f>
        <v/>
      </c>
      <c r="B817" s="1" t="str">
        <f>Spaces!B817</f>
        <v/>
      </c>
      <c r="C817" s="1" t="str">
        <f>Spaces!C817</f>
        <v/>
      </c>
      <c r="D817" s="1" t="str">
        <f>Spaces!D817</f>
        <v/>
      </c>
      <c r="E817" s="1" t="str">
        <f>Spaces!E817</f>
        <v/>
      </c>
      <c r="F817" s="1" t="str">
        <f>Spaces!F817</f>
        <v/>
      </c>
      <c r="G817" s="1" t="str">
        <f>Spaces!G817</f>
        <v/>
      </c>
      <c r="H817" s="1" t="str">
        <f>Spaces!H817</f>
        <v/>
      </c>
      <c r="I817" s="1" t="str">
        <f>Spaces!I817</f>
        <v/>
      </c>
      <c r="J817" s="1" t="str">
        <f>Spaces!J817</f>
        <v/>
      </c>
      <c r="K817" s="1" t="str">
        <f>Spaces!K817</f>
        <v/>
      </c>
      <c r="L817" s="1" t="str">
        <f>Spaces!L817</f>
        <v/>
      </c>
      <c r="M817" s="1" t="str">
        <f>Spaces!M817</f>
        <v/>
      </c>
      <c r="N817" s="1" t="str">
        <f>Spaces!N817</f>
        <v/>
      </c>
      <c r="O817" s="1" t="str">
        <f>Spaces!O817</f>
        <v/>
      </c>
      <c r="P817" s="1" t="str">
        <f>Spaces!P817</f>
        <v/>
      </c>
      <c r="Q817" s="1" t="str">
        <f>Spaces!Q817</f>
        <v/>
      </c>
      <c r="R817" s="1" t="str">
        <f>Spaces!R817</f>
        <v/>
      </c>
      <c r="S817" s="1" t="str">
        <f>Spaces!S817</f>
        <v/>
      </c>
      <c r="T817" s="1" t="str">
        <f>Spaces!T817</f>
        <v/>
      </c>
      <c r="U817" s="1" t="str">
        <f>Spaces!U817</f>
        <v/>
      </c>
      <c r="V817" s="1" t="str">
        <f t="shared" si="1"/>
        <v/>
      </c>
      <c r="W817" s="5" t="str">
        <f t="shared" si="2"/>
        <v/>
      </c>
      <c r="X817" s="5" t="str">
        <f t="shared" si="3"/>
        <v/>
      </c>
      <c r="Y817" s="5" t="str">
        <f t="shared" si="4"/>
        <v/>
      </c>
      <c r="Z817" s="5" t="str">
        <f t="shared" si="5"/>
        <v/>
      </c>
    </row>
    <row r="818">
      <c r="A818" s="1" t="str">
        <f>Spaces!A818</f>
        <v/>
      </c>
      <c r="B818" s="1" t="str">
        <f>Spaces!B818</f>
        <v/>
      </c>
      <c r="C818" s="1" t="str">
        <f>Spaces!C818</f>
        <v/>
      </c>
      <c r="D818" s="1" t="str">
        <f>Spaces!D818</f>
        <v/>
      </c>
      <c r="E818" s="1" t="str">
        <f>Spaces!E818</f>
        <v/>
      </c>
      <c r="F818" s="1" t="str">
        <f>Spaces!F818</f>
        <v/>
      </c>
      <c r="G818" s="1" t="str">
        <f>Spaces!G818</f>
        <v/>
      </c>
      <c r="H818" s="1" t="str">
        <f>Spaces!H818</f>
        <v/>
      </c>
      <c r="I818" s="1" t="str">
        <f>Spaces!I818</f>
        <v/>
      </c>
      <c r="J818" s="1" t="str">
        <f>Spaces!J818</f>
        <v/>
      </c>
      <c r="K818" s="1" t="str">
        <f>Spaces!K818</f>
        <v/>
      </c>
      <c r="L818" s="1" t="str">
        <f>Spaces!L818</f>
        <v/>
      </c>
      <c r="M818" s="1" t="str">
        <f>Spaces!M818</f>
        <v/>
      </c>
      <c r="N818" s="1" t="str">
        <f>Spaces!N818</f>
        <v/>
      </c>
      <c r="O818" s="1" t="str">
        <f>Spaces!O818</f>
        <v/>
      </c>
      <c r="P818" s="1" t="str">
        <f>Spaces!P818</f>
        <v/>
      </c>
      <c r="Q818" s="1" t="str">
        <f>Spaces!Q818</f>
        <v/>
      </c>
      <c r="R818" s="1" t="str">
        <f>Spaces!R818</f>
        <v/>
      </c>
      <c r="S818" s="1" t="str">
        <f>Spaces!S818</f>
        <v/>
      </c>
      <c r="T818" s="1" t="str">
        <f>Spaces!T818</f>
        <v/>
      </c>
      <c r="U818" s="1" t="str">
        <f>Spaces!U818</f>
        <v/>
      </c>
      <c r="V818" s="1" t="str">
        <f t="shared" si="1"/>
        <v/>
      </c>
      <c r="W818" s="5" t="str">
        <f t="shared" si="2"/>
        <v/>
      </c>
      <c r="X818" s="5" t="str">
        <f t="shared" si="3"/>
        <v/>
      </c>
      <c r="Y818" s="5" t="str">
        <f t="shared" si="4"/>
        <v/>
      </c>
      <c r="Z818" s="5" t="str">
        <f t="shared" si="5"/>
        <v/>
      </c>
    </row>
    <row r="819">
      <c r="A819" s="1" t="str">
        <f>Spaces!A819</f>
        <v/>
      </c>
      <c r="B819" s="1" t="str">
        <f>Spaces!B819</f>
        <v/>
      </c>
      <c r="C819" s="1" t="str">
        <f>Spaces!C819</f>
        <v/>
      </c>
      <c r="D819" s="1" t="str">
        <f>Spaces!D819</f>
        <v/>
      </c>
      <c r="E819" s="1" t="str">
        <f>Spaces!E819</f>
        <v/>
      </c>
      <c r="F819" s="1" t="str">
        <f>Spaces!F819</f>
        <v/>
      </c>
      <c r="G819" s="1" t="str">
        <f>Spaces!G819</f>
        <v/>
      </c>
      <c r="H819" s="1" t="str">
        <f>Spaces!H819</f>
        <v/>
      </c>
      <c r="I819" s="1" t="str">
        <f>Spaces!I819</f>
        <v/>
      </c>
      <c r="J819" s="1" t="str">
        <f>Spaces!J819</f>
        <v/>
      </c>
      <c r="K819" s="1" t="str">
        <f>Spaces!K819</f>
        <v/>
      </c>
      <c r="L819" s="1" t="str">
        <f>Spaces!L819</f>
        <v/>
      </c>
      <c r="M819" s="1" t="str">
        <f>Spaces!M819</f>
        <v/>
      </c>
      <c r="N819" s="1" t="str">
        <f>Spaces!N819</f>
        <v/>
      </c>
      <c r="O819" s="1" t="str">
        <f>Spaces!O819</f>
        <v/>
      </c>
      <c r="P819" s="1" t="str">
        <f>Spaces!P819</f>
        <v/>
      </c>
      <c r="Q819" s="1" t="str">
        <f>Spaces!Q819</f>
        <v/>
      </c>
      <c r="R819" s="1" t="str">
        <f>Spaces!R819</f>
        <v/>
      </c>
      <c r="S819" s="1" t="str">
        <f>Spaces!S819</f>
        <v/>
      </c>
      <c r="T819" s="1" t="str">
        <f>Spaces!T819</f>
        <v/>
      </c>
      <c r="U819" s="1" t="str">
        <f>Spaces!U819</f>
        <v/>
      </c>
      <c r="V819" s="1" t="str">
        <f t="shared" si="1"/>
        <v/>
      </c>
      <c r="W819" s="5" t="str">
        <f t="shared" si="2"/>
        <v/>
      </c>
      <c r="X819" s="5" t="str">
        <f t="shared" si="3"/>
        <v/>
      </c>
      <c r="Y819" s="5" t="str">
        <f t="shared" si="4"/>
        <v/>
      </c>
      <c r="Z819" s="5" t="str">
        <f t="shared" si="5"/>
        <v/>
      </c>
    </row>
    <row r="820">
      <c r="A820" s="1" t="str">
        <f>Spaces!A820</f>
        <v/>
      </c>
      <c r="B820" s="1" t="str">
        <f>Spaces!B820</f>
        <v/>
      </c>
      <c r="C820" s="1" t="str">
        <f>Spaces!C820</f>
        <v/>
      </c>
      <c r="D820" s="1" t="str">
        <f>Spaces!D820</f>
        <v/>
      </c>
      <c r="E820" s="1" t="str">
        <f>Spaces!E820</f>
        <v/>
      </c>
      <c r="F820" s="1" t="str">
        <f>Spaces!F820</f>
        <v/>
      </c>
      <c r="G820" s="1" t="str">
        <f>Spaces!G820</f>
        <v/>
      </c>
      <c r="H820" s="1" t="str">
        <f>Spaces!H820</f>
        <v/>
      </c>
      <c r="I820" s="1" t="str">
        <f>Spaces!I820</f>
        <v/>
      </c>
      <c r="J820" s="1" t="str">
        <f>Spaces!J820</f>
        <v/>
      </c>
      <c r="K820" s="1" t="str">
        <f>Spaces!K820</f>
        <v/>
      </c>
      <c r="L820" s="1" t="str">
        <f>Spaces!L820</f>
        <v/>
      </c>
      <c r="M820" s="1" t="str">
        <f>Spaces!M820</f>
        <v/>
      </c>
      <c r="N820" s="1" t="str">
        <f>Spaces!N820</f>
        <v/>
      </c>
      <c r="O820" s="1" t="str">
        <f>Spaces!O820</f>
        <v/>
      </c>
      <c r="P820" s="1" t="str">
        <f>Spaces!P820</f>
        <v/>
      </c>
      <c r="Q820" s="1" t="str">
        <f>Spaces!Q820</f>
        <v/>
      </c>
      <c r="R820" s="1" t="str">
        <f>Spaces!R820</f>
        <v/>
      </c>
      <c r="S820" s="1" t="str">
        <f>Spaces!S820</f>
        <v/>
      </c>
      <c r="T820" s="1" t="str">
        <f>Spaces!T820</f>
        <v/>
      </c>
      <c r="U820" s="1" t="str">
        <f>Spaces!U820</f>
        <v/>
      </c>
      <c r="V820" s="1" t="str">
        <f t="shared" si="1"/>
        <v/>
      </c>
      <c r="W820" s="5" t="str">
        <f t="shared" si="2"/>
        <v/>
      </c>
      <c r="X820" s="5" t="str">
        <f t="shared" si="3"/>
        <v/>
      </c>
      <c r="Y820" s="5" t="str">
        <f t="shared" si="4"/>
        <v/>
      </c>
      <c r="Z820" s="5" t="str">
        <f t="shared" si="5"/>
        <v/>
      </c>
    </row>
    <row r="821">
      <c r="A821" s="1" t="str">
        <f>Spaces!A821</f>
        <v/>
      </c>
      <c r="B821" s="1" t="str">
        <f>Spaces!B821</f>
        <v/>
      </c>
      <c r="C821" s="1" t="str">
        <f>Spaces!C821</f>
        <v/>
      </c>
      <c r="D821" s="1" t="str">
        <f>Spaces!D821</f>
        <v/>
      </c>
      <c r="E821" s="1" t="str">
        <f>Spaces!E821</f>
        <v/>
      </c>
      <c r="F821" s="1" t="str">
        <f>Spaces!F821</f>
        <v/>
      </c>
      <c r="G821" s="1" t="str">
        <f>Spaces!G821</f>
        <v/>
      </c>
      <c r="H821" s="1" t="str">
        <f>Spaces!H821</f>
        <v/>
      </c>
      <c r="I821" s="1" t="str">
        <f>Spaces!I821</f>
        <v/>
      </c>
      <c r="J821" s="1" t="str">
        <f>Spaces!J821</f>
        <v/>
      </c>
      <c r="K821" s="1" t="str">
        <f>Spaces!K821</f>
        <v/>
      </c>
      <c r="L821" s="1" t="str">
        <f>Spaces!L821</f>
        <v/>
      </c>
      <c r="M821" s="1" t="str">
        <f>Spaces!M821</f>
        <v/>
      </c>
      <c r="N821" s="1" t="str">
        <f>Spaces!N821</f>
        <v/>
      </c>
      <c r="O821" s="1" t="str">
        <f>Spaces!O821</f>
        <v/>
      </c>
      <c r="P821" s="1" t="str">
        <f>Spaces!P821</f>
        <v/>
      </c>
      <c r="Q821" s="1" t="str">
        <f>Spaces!Q821</f>
        <v/>
      </c>
      <c r="R821" s="1" t="str">
        <f>Spaces!R821</f>
        <v/>
      </c>
      <c r="S821" s="1" t="str">
        <f>Spaces!S821</f>
        <v/>
      </c>
      <c r="T821" s="1" t="str">
        <f>Spaces!T821</f>
        <v/>
      </c>
      <c r="U821" s="1" t="str">
        <f>Spaces!U821</f>
        <v/>
      </c>
      <c r="V821" s="1" t="str">
        <f t="shared" si="1"/>
        <v/>
      </c>
      <c r="W821" s="5" t="str">
        <f t="shared" si="2"/>
        <v/>
      </c>
      <c r="X821" s="5" t="str">
        <f t="shared" si="3"/>
        <v/>
      </c>
      <c r="Y821" s="5" t="str">
        <f t="shared" si="4"/>
        <v/>
      </c>
      <c r="Z821" s="5" t="str">
        <f t="shared" si="5"/>
        <v/>
      </c>
    </row>
    <row r="822">
      <c r="A822" s="1" t="str">
        <f>Spaces!A822</f>
        <v/>
      </c>
      <c r="B822" s="1" t="str">
        <f>Spaces!B822</f>
        <v/>
      </c>
      <c r="C822" s="1" t="str">
        <f>Spaces!C822</f>
        <v/>
      </c>
      <c r="D822" s="1" t="str">
        <f>Spaces!D822</f>
        <v/>
      </c>
      <c r="E822" s="1" t="str">
        <f>Spaces!E822</f>
        <v/>
      </c>
      <c r="F822" s="1" t="str">
        <f>Spaces!F822</f>
        <v/>
      </c>
      <c r="G822" s="1" t="str">
        <f>Spaces!G822</f>
        <v/>
      </c>
      <c r="H822" s="1" t="str">
        <f>Spaces!H822</f>
        <v/>
      </c>
      <c r="I822" s="1" t="str">
        <f>Spaces!I822</f>
        <v/>
      </c>
      <c r="J822" s="1" t="str">
        <f>Spaces!J822</f>
        <v/>
      </c>
      <c r="K822" s="1" t="str">
        <f>Spaces!K822</f>
        <v/>
      </c>
      <c r="L822" s="1" t="str">
        <f>Spaces!L822</f>
        <v/>
      </c>
      <c r="M822" s="1" t="str">
        <f>Spaces!M822</f>
        <v/>
      </c>
      <c r="N822" s="1" t="str">
        <f>Spaces!N822</f>
        <v/>
      </c>
      <c r="O822" s="1" t="str">
        <f>Spaces!O822</f>
        <v/>
      </c>
      <c r="P822" s="1" t="str">
        <f>Spaces!P822</f>
        <v/>
      </c>
      <c r="Q822" s="1" t="str">
        <f>Spaces!Q822</f>
        <v/>
      </c>
      <c r="R822" s="1" t="str">
        <f>Spaces!R822</f>
        <v/>
      </c>
      <c r="S822" s="1" t="str">
        <f>Spaces!S822</f>
        <v/>
      </c>
      <c r="T822" s="1" t="str">
        <f>Spaces!T822</f>
        <v/>
      </c>
      <c r="U822" s="1" t="str">
        <f>Spaces!U822</f>
        <v/>
      </c>
      <c r="V822" s="1" t="str">
        <f t="shared" si="1"/>
        <v/>
      </c>
      <c r="W822" s="5" t="str">
        <f t="shared" si="2"/>
        <v/>
      </c>
      <c r="X822" s="5" t="str">
        <f t="shared" si="3"/>
        <v/>
      </c>
      <c r="Y822" s="5" t="str">
        <f t="shared" si="4"/>
        <v/>
      </c>
      <c r="Z822" s="5" t="str">
        <f t="shared" si="5"/>
        <v/>
      </c>
    </row>
    <row r="823">
      <c r="A823" s="1" t="str">
        <f>Spaces!A823</f>
        <v/>
      </c>
      <c r="B823" s="1" t="str">
        <f>Spaces!B823</f>
        <v/>
      </c>
      <c r="C823" s="1" t="str">
        <f>Spaces!C823</f>
        <v/>
      </c>
      <c r="D823" s="1" t="str">
        <f>Spaces!D823</f>
        <v/>
      </c>
      <c r="E823" s="1" t="str">
        <f>Spaces!E823</f>
        <v/>
      </c>
      <c r="F823" s="1" t="str">
        <f>Spaces!F823</f>
        <v/>
      </c>
      <c r="G823" s="1" t="str">
        <f>Spaces!G823</f>
        <v/>
      </c>
      <c r="H823" s="1" t="str">
        <f>Spaces!H823</f>
        <v/>
      </c>
      <c r="I823" s="1" t="str">
        <f>Spaces!I823</f>
        <v/>
      </c>
      <c r="J823" s="1" t="str">
        <f>Spaces!J823</f>
        <v/>
      </c>
      <c r="K823" s="1" t="str">
        <f>Spaces!K823</f>
        <v/>
      </c>
      <c r="L823" s="1" t="str">
        <f>Spaces!L823</f>
        <v/>
      </c>
      <c r="M823" s="1" t="str">
        <f>Spaces!M823</f>
        <v/>
      </c>
      <c r="N823" s="1" t="str">
        <f>Spaces!N823</f>
        <v/>
      </c>
      <c r="O823" s="1" t="str">
        <f>Spaces!O823</f>
        <v/>
      </c>
      <c r="P823" s="1" t="str">
        <f>Spaces!P823</f>
        <v/>
      </c>
      <c r="Q823" s="1" t="str">
        <f>Spaces!Q823</f>
        <v/>
      </c>
      <c r="R823" s="1" t="str">
        <f>Spaces!R823</f>
        <v/>
      </c>
      <c r="S823" s="1" t="str">
        <f>Spaces!S823</f>
        <v/>
      </c>
      <c r="T823" s="1" t="str">
        <f>Spaces!T823</f>
        <v/>
      </c>
      <c r="U823" s="1" t="str">
        <f>Spaces!U823</f>
        <v/>
      </c>
      <c r="V823" s="1" t="str">
        <f t="shared" si="1"/>
        <v/>
      </c>
      <c r="W823" s="5" t="str">
        <f t="shared" si="2"/>
        <v/>
      </c>
      <c r="X823" s="5" t="str">
        <f t="shared" si="3"/>
        <v/>
      </c>
      <c r="Y823" s="5" t="str">
        <f t="shared" si="4"/>
        <v/>
      </c>
      <c r="Z823" s="5" t="str">
        <f t="shared" si="5"/>
        <v/>
      </c>
    </row>
    <row r="824">
      <c r="A824" s="1" t="str">
        <f>Spaces!A824</f>
        <v/>
      </c>
      <c r="B824" s="1" t="str">
        <f>Spaces!B824</f>
        <v/>
      </c>
      <c r="C824" s="1" t="str">
        <f>Spaces!C824</f>
        <v/>
      </c>
      <c r="D824" s="1" t="str">
        <f>Spaces!D824</f>
        <v/>
      </c>
      <c r="E824" s="1" t="str">
        <f>Spaces!E824</f>
        <v/>
      </c>
      <c r="F824" s="1" t="str">
        <f>Spaces!F824</f>
        <v/>
      </c>
      <c r="G824" s="1" t="str">
        <f>Spaces!G824</f>
        <v/>
      </c>
      <c r="H824" s="1" t="str">
        <f>Spaces!H824</f>
        <v/>
      </c>
      <c r="I824" s="1" t="str">
        <f>Spaces!I824</f>
        <v/>
      </c>
      <c r="J824" s="1" t="str">
        <f>Spaces!J824</f>
        <v/>
      </c>
      <c r="K824" s="1" t="str">
        <f>Spaces!K824</f>
        <v/>
      </c>
      <c r="L824" s="1" t="str">
        <f>Spaces!L824</f>
        <v/>
      </c>
      <c r="M824" s="1" t="str">
        <f>Spaces!M824</f>
        <v/>
      </c>
      <c r="N824" s="1" t="str">
        <f>Spaces!N824</f>
        <v/>
      </c>
      <c r="O824" s="1" t="str">
        <f>Spaces!O824</f>
        <v/>
      </c>
      <c r="P824" s="1" t="str">
        <f>Spaces!P824</f>
        <v/>
      </c>
      <c r="Q824" s="1" t="str">
        <f>Spaces!Q824</f>
        <v/>
      </c>
      <c r="R824" s="1" t="str">
        <f>Spaces!R824</f>
        <v/>
      </c>
      <c r="S824" s="1" t="str">
        <f>Spaces!S824</f>
        <v/>
      </c>
      <c r="T824" s="1" t="str">
        <f>Spaces!T824</f>
        <v/>
      </c>
      <c r="U824" s="1" t="str">
        <f>Spaces!U824</f>
        <v/>
      </c>
      <c r="V824" s="1" t="str">
        <f t="shared" si="1"/>
        <v/>
      </c>
      <c r="W824" s="5" t="str">
        <f t="shared" si="2"/>
        <v/>
      </c>
      <c r="X824" s="5" t="str">
        <f t="shared" si="3"/>
        <v/>
      </c>
      <c r="Y824" s="5" t="str">
        <f t="shared" si="4"/>
        <v/>
      </c>
      <c r="Z824" s="5" t="str">
        <f t="shared" si="5"/>
        <v/>
      </c>
    </row>
    <row r="825">
      <c r="A825" s="1" t="str">
        <f>Spaces!A825</f>
        <v/>
      </c>
      <c r="B825" s="1" t="str">
        <f>Spaces!B825</f>
        <v/>
      </c>
      <c r="C825" s="1" t="str">
        <f>Spaces!C825</f>
        <v/>
      </c>
      <c r="D825" s="1" t="str">
        <f>Spaces!D825</f>
        <v/>
      </c>
      <c r="E825" s="1" t="str">
        <f>Spaces!E825</f>
        <v/>
      </c>
      <c r="F825" s="1" t="str">
        <f>Spaces!F825</f>
        <v/>
      </c>
      <c r="G825" s="1" t="str">
        <f>Spaces!G825</f>
        <v/>
      </c>
      <c r="H825" s="1" t="str">
        <f>Spaces!H825</f>
        <v/>
      </c>
      <c r="I825" s="1" t="str">
        <f>Spaces!I825</f>
        <v/>
      </c>
      <c r="J825" s="1" t="str">
        <f>Spaces!J825</f>
        <v/>
      </c>
      <c r="K825" s="1" t="str">
        <f>Spaces!K825</f>
        <v/>
      </c>
      <c r="L825" s="1" t="str">
        <f>Spaces!L825</f>
        <v/>
      </c>
      <c r="M825" s="1" t="str">
        <f>Spaces!M825</f>
        <v/>
      </c>
      <c r="N825" s="1" t="str">
        <f>Spaces!N825</f>
        <v/>
      </c>
      <c r="O825" s="1" t="str">
        <f>Spaces!O825</f>
        <v/>
      </c>
      <c r="P825" s="1" t="str">
        <f>Spaces!P825</f>
        <v/>
      </c>
      <c r="Q825" s="1" t="str">
        <f>Spaces!Q825</f>
        <v/>
      </c>
      <c r="R825" s="1" t="str">
        <f>Spaces!R825</f>
        <v/>
      </c>
      <c r="S825" s="1" t="str">
        <f>Spaces!S825</f>
        <v/>
      </c>
      <c r="T825" s="1" t="str">
        <f>Spaces!T825</f>
        <v/>
      </c>
      <c r="U825" s="1" t="str">
        <f>Spaces!U825</f>
        <v/>
      </c>
      <c r="V825" s="1" t="str">
        <f t="shared" si="1"/>
        <v/>
      </c>
      <c r="W825" s="5" t="str">
        <f t="shared" si="2"/>
        <v/>
      </c>
      <c r="X825" s="5" t="str">
        <f t="shared" si="3"/>
        <v/>
      </c>
      <c r="Y825" s="5" t="str">
        <f t="shared" si="4"/>
        <v/>
      </c>
      <c r="Z825" s="5" t="str">
        <f t="shared" si="5"/>
        <v/>
      </c>
    </row>
    <row r="826">
      <c r="A826" s="1" t="str">
        <f>Spaces!A826</f>
        <v/>
      </c>
      <c r="B826" s="1" t="str">
        <f>Spaces!B826</f>
        <v/>
      </c>
      <c r="C826" s="1" t="str">
        <f>Spaces!C826</f>
        <v/>
      </c>
      <c r="D826" s="1" t="str">
        <f>Spaces!D826</f>
        <v/>
      </c>
      <c r="E826" s="1" t="str">
        <f>Spaces!E826</f>
        <v/>
      </c>
      <c r="F826" s="1" t="str">
        <f>Spaces!F826</f>
        <v/>
      </c>
      <c r="G826" s="1" t="str">
        <f>Spaces!G826</f>
        <v/>
      </c>
      <c r="H826" s="1" t="str">
        <f>Spaces!H826</f>
        <v/>
      </c>
      <c r="I826" s="1" t="str">
        <f>Spaces!I826</f>
        <v/>
      </c>
      <c r="J826" s="1" t="str">
        <f>Spaces!J826</f>
        <v/>
      </c>
      <c r="K826" s="1" t="str">
        <f>Spaces!K826</f>
        <v/>
      </c>
      <c r="L826" s="1" t="str">
        <f>Spaces!L826</f>
        <v/>
      </c>
      <c r="M826" s="1" t="str">
        <f>Spaces!M826</f>
        <v/>
      </c>
      <c r="N826" s="1" t="str">
        <f>Spaces!N826</f>
        <v/>
      </c>
      <c r="O826" s="1" t="str">
        <f>Spaces!O826</f>
        <v/>
      </c>
      <c r="P826" s="1" t="str">
        <f>Spaces!P826</f>
        <v/>
      </c>
      <c r="Q826" s="1" t="str">
        <f>Spaces!Q826</f>
        <v/>
      </c>
      <c r="R826" s="1" t="str">
        <f>Spaces!R826</f>
        <v/>
      </c>
      <c r="S826" s="1" t="str">
        <f>Spaces!S826</f>
        <v/>
      </c>
      <c r="T826" s="1" t="str">
        <f>Spaces!T826</f>
        <v/>
      </c>
      <c r="U826" s="1" t="str">
        <f>Spaces!U826</f>
        <v/>
      </c>
      <c r="V826" s="1" t="str">
        <f t="shared" si="1"/>
        <v/>
      </c>
      <c r="W826" s="5" t="str">
        <f t="shared" si="2"/>
        <v/>
      </c>
      <c r="X826" s="5" t="str">
        <f t="shared" si="3"/>
        <v/>
      </c>
      <c r="Y826" s="5" t="str">
        <f t="shared" si="4"/>
        <v/>
      </c>
      <c r="Z826" s="5" t="str">
        <f t="shared" si="5"/>
        <v/>
      </c>
    </row>
    <row r="827">
      <c r="A827" s="1" t="str">
        <f>Spaces!A827</f>
        <v/>
      </c>
      <c r="B827" s="1" t="str">
        <f>Spaces!B827</f>
        <v/>
      </c>
      <c r="C827" s="1" t="str">
        <f>Spaces!C827</f>
        <v/>
      </c>
      <c r="D827" s="1" t="str">
        <f>Spaces!D827</f>
        <v/>
      </c>
      <c r="E827" s="1" t="str">
        <f>Spaces!E827</f>
        <v/>
      </c>
      <c r="F827" s="1" t="str">
        <f>Spaces!F827</f>
        <v/>
      </c>
      <c r="G827" s="1" t="str">
        <f>Spaces!G827</f>
        <v/>
      </c>
      <c r="H827" s="1" t="str">
        <f>Spaces!H827</f>
        <v/>
      </c>
      <c r="I827" s="1" t="str">
        <f>Spaces!I827</f>
        <v/>
      </c>
      <c r="J827" s="1" t="str">
        <f>Spaces!J827</f>
        <v/>
      </c>
      <c r="K827" s="1" t="str">
        <f>Spaces!K827</f>
        <v/>
      </c>
      <c r="L827" s="1" t="str">
        <f>Spaces!L827</f>
        <v/>
      </c>
      <c r="M827" s="1" t="str">
        <f>Spaces!M827</f>
        <v/>
      </c>
      <c r="N827" s="1" t="str">
        <f>Spaces!N827</f>
        <v/>
      </c>
      <c r="O827" s="1" t="str">
        <f>Spaces!O827</f>
        <v/>
      </c>
      <c r="P827" s="1" t="str">
        <f>Spaces!P827</f>
        <v/>
      </c>
      <c r="Q827" s="1" t="str">
        <f>Spaces!Q827</f>
        <v/>
      </c>
      <c r="R827" s="1" t="str">
        <f>Spaces!R827</f>
        <v/>
      </c>
      <c r="S827" s="1" t="str">
        <f>Spaces!S827</f>
        <v/>
      </c>
      <c r="T827" s="1" t="str">
        <f>Spaces!T827</f>
        <v/>
      </c>
      <c r="U827" s="1" t="str">
        <f>Spaces!U827</f>
        <v/>
      </c>
      <c r="V827" s="1" t="str">
        <f t="shared" si="1"/>
        <v/>
      </c>
      <c r="W827" s="5" t="str">
        <f t="shared" si="2"/>
        <v/>
      </c>
      <c r="X827" s="5" t="str">
        <f t="shared" si="3"/>
        <v/>
      </c>
      <c r="Y827" s="5" t="str">
        <f t="shared" si="4"/>
        <v/>
      </c>
      <c r="Z827" s="5" t="str">
        <f t="shared" si="5"/>
        <v/>
      </c>
    </row>
    <row r="828">
      <c r="A828" s="1" t="str">
        <f>Spaces!A828</f>
        <v/>
      </c>
      <c r="B828" s="1" t="str">
        <f>Spaces!B828</f>
        <v/>
      </c>
      <c r="C828" s="1" t="str">
        <f>Spaces!C828</f>
        <v/>
      </c>
      <c r="D828" s="1" t="str">
        <f>Spaces!D828</f>
        <v/>
      </c>
      <c r="E828" s="1" t="str">
        <f>Spaces!E828</f>
        <v/>
      </c>
      <c r="F828" s="1" t="str">
        <f>Spaces!F828</f>
        <v/>
      </c>
      <c r="G828" s="1" t="str">
        <f>Spaces!G828</f>
        <v/>
      </c>
      <c r="H828" s="1" t="str">
        <f>Spaces!H828</f>
        <v/>
      </c>
      <c r="I828" s="1" t="str">
        <f>Spaces!I828</f>
        <v/>
      </c>
      <c r="J828" s="1" t="str">
        <f>Spaces!J828</f>
        <v/>
      </c>
      <c r="K828" s="1" t="str">
        <f>Spaces!K828</f>
        <v/>
      </c>
      <c r="L828" s="1" t="str">
        <f>Spaces!L828</f>
        <v/>
      </c>
      <c r="M828" s="1" t="str">
        <f>Spaces!M828</f>
        <v/>
      </c>
      <c r="N828" s="1" t="str">
        <f>Spaces!N828</f>
        <v/>
      </c>
      <c r="O828" s="1" t="str">
        <f>Spaces!O828</f>
        <v/>
      </c>
      <c r="P828" s="1" t="str">
        <f>Spaces!P828</f>
        <v/>
      </c>
      <c r="Q828" s="1" t="str">
        <f>Spaces!Q828</f>
        <v/>
      </c>
      <c r="R828" s="1" t="str">
        <f>Spaces!R828</f>
        <v/>
      </c>
      <c r="S828" s="1" t="str">
        <f>Spaces!S828</f>
        <v/>
      </c>
      <c r="T828" s="1" t="str">
        <f>Spaces!T828</f>
        <v/>
      </c>
      <c r="U828" s="1" t="str">
        <f>Spaces!U828</f>
        <v/>
      </c>
      <c r="V828" s="1" t="str">
        <f t="shared" si="1"/>
        <v/>
      </c>
      <c r="W828" s="5" t="str">
        <f t="shared" si="2"/>
        <v/>
      </c>
      <c r="X828" s="5" t="str">
        <f t="shared" si="3"/>
        <v/>
      </c>
      <c r="Y828" s="5" t="str">
        <f t="shared" si="4"/>
        <v/>
      </c>
      <c r="Z828" s="5" t="str">
        <f t="shared" si="5"/>
        <v/>
      </c>
    </row>
    <row r="829">
      <c r="A829" s="1" t="str">
        <f>Spaces!A829</f>
        <v/>
      </c>
      <c r="B829" s="1" t="str">
        <f>Spaces!B829</f>
        <v/>
      </c>
      <c r="C829" s="1" t="str">
        <f>Spaces!C829</f>
        <v/>
      </c>
      <c r="D829" s="1" t="str">
        <f>Spaces!D829</f>
        <v/>
      </c>
      <c r="E829" s="1" t="str">
        <f>Spaces!E829</f>
        <v/>
      </c>
      <c r="F829" s="1" t="str">
        <f>Spaces!F829</f>
        <v/>
      </c>
      <c r="G829" s="1" t="str">
        <f>Spaces!G829</f>
        <v/>
      </c>
      <c r="H829" s="1" t="str">
        <f>Spaces!H829</f>
        <v/>
      </c>
      <c r="I829" s="1" t="str">
        <f>Spaces!I829</f>
        <v/>
      </c>
      <c r="J829" s="1" t="str">
        <f>Spaces!J829</f>
        <v/>
      </c>
      <c r="K829" s="1" t="str">
        <f>Spaces!K829</f>
        <v/>
      </c>
      <c r="L829" s="1" t="str">
        <f>Spaces!L829</f>
        <v/>
      </c>
      <c r="M829" s="1" t="str">
        <f>Spaces!M829</f>
        <v/>
      </c>
      <c r="N829" s="1" t="str">
        <f>Spaces!N829</f>
        <v/>
      </c>
      <c r="O829" s="1" t="str">
        <f>Spaces!O829</f>
        <v/>
      </c>
      <c r="P829" s="1" t="str">
        <f>Spaces!P829</f>
        <v/>
      </c>
      <c r="Q829" s="1" t="str">
        <f>Spaces!Q829</f>
        <v/>
      </c>
      <c r="R829" s="1" t="str">
        <f>Spaces!R829</f>
        <v/>
      </c>
      <c r="S829" s="1" t="str">
        <f>Spaces!S829</f>
        <v/>
      </c>
      <c r="T829" s="1" t="str">
        <f>Spaces!T829</f>
        <v/>
      </c>
      <c r="U829" s="1" t="str">
        <f>Spaces!U829</f>
        <v/>
      </c>
      <c r="V829" s="1" t="str">
        <f t="shared" si="1"/>
        <v/>
      </c>
      <c r="W829" s="5" t="str">
        <f t="shared" si="2"/>
        <v/>
      </c>
      <c r="X829" s="5" t="str">
        <f t="shared" si="3"/>
        <v/>
      </c>
      <c r="Y829" s="5" t="str">
        <f t="shared" si="4"/>
        <v/>
      </c>
      <c r="Z829" s="5" t="str">
        <f t="shared" si="5"/>
        <v/>
      </c>
    </row>
    <row r="830">
      <c r="A830" s="1" t="str">
        <f>Spaces!A830</f>
        <v/>
      </c>
      <c r="B830" s="1" t="str">
        <f>Spaces!B830</f>
        <v/>
      </c>
      <c r="C830" s="1" t="str">
        <f>Spaces!C830</f>
        <v/>
      </c>
      <c r="D830" s="1" t="str">
        <f>Spaces!D830</f>
        <v/>
      </c>
      <c r="E830" s="1" t="str">
        <f>Spaces!E830</f>
        <v/>
      </c>
      <c r="F830" s="1" t="str">
        <f>Spaces!F830</f>
        <v/>
      </c>
      <c r="G830" s="1" t="str">
        <f>Spaces!G830</f>
        <v/>
      </c>
      <c r="H830" s="1" t="str">
        <f>Spaces!H830</f>
        <v/>
      </c>
      <c r="I830" s="1" t="str">
        <f>Spaces!I830</f>
        <v/>
      </c>
      <c r="J830" s="1" t="str">
        <f>Spaces!J830</f>
        <v/>
      </c>
      <c r="K830" s="1" t="str">
        <f>Spaces!K830</f>
        <v/>
      </c>
      <c r="L830" s="1" t="str">
        <f>Spaces!L830</f>
        <v/>
      </c>
      <c r="M830" s="1" t="str">
        <f>Spaces!M830</f>
        <v/>
      </c>
      <c r="N830" s="1" t="str">
        <f>Spaces!N830</f>
        <v/>
      </c>
      <c r="O830" s="1" t="str">
        <f>Spaces!O830</f>
        <v/>
      </c>
      <c r="P830" s="1" t="str">
        <f>Spaces!P830</f>
        <v/>
      </c>
      <c r="Q830" s="1" t="str">
        <f>Spaces!Q830</f>
        <v/>
      </c>
      <c r="R830" s="1" t="str">
        <f>Spaces!R830</f>
        <v/>
      </c>
      <c r="S830" s="1" t="str">
        <f>Spaces!S830</f>
        <v/>
      </c>
      <c r="T830" s="1" t="str">
        <f>Spaces!T830</f>
        <v/>
      </c>
      <c r="U830" s="1" t="str">
        <f>Spaces!U830</f>
        <v/>
      </c>
      <c r="V830" s="1" t="str">
        <f t="shared" si="1"/>
        <v/>
      </c>
      <c r="W830" s="5" t="str">
        <f t="shared" si="2"/>
        <v/>
      </c>
      <c r="X830" s="5" t="str">
        <f t="shared" si="3"/>
        <v/>
      </c>
      <c r="Y830" s="5" t="str">
        <f t="shared" si="4"/>
        <v/>
      </c>
      <c r="Z830" s="5" t="str">
        <f t="shared" si="5"/>
        <v/>
      </c>
    </row>
    <row r="831">
      <c r="A831" s="1" t="str">
        <f>Spaces!A831</f>
        <v/>
      </c>
      <c r="B831" s="1" t="str">
        <f>Spaces!B831</f>
        <v/>
      </c>
      <c r="C831" s="1" t="str">
        <f>Spaces!C831</f>
        <v/>
      </c>
      <c r="D831" s="1" t="str">
        <f>Spaces!D831</f>
        <v/>
      </c>
      <c r="E831" s="1" t="str">
        <f>Spaces!E831</f>
        <v/>
      </c>
      <c r="F831" s="1" t="str">
        <f>Spaces!F831</f>
        <v/>
      </c>
      <c r="G831" s="1" t="str">
        <f>Spaces!G831</f>
        <v/>
      </c>
      <c r="H831" s="1" t="str">
        <f>Spaces!H831</f>
        <v/>
      </c>
      <c r="I831" s="1" t="str">
        <f>Spaces!I831</f>
        <v/>
      </c>
      <c r="J831" s="1" t="str">
        <f>Spaces!J831</f>
        <v/>
      </c>
      <c r="K831" s="1" t="str">
        <f>Spaces!K831</f>
        <v/>
      </c>
      <c r="L831" s="1" t="str">
        <f>Spaces!L831</f>
        <v/>
      </c>
      <c r="M831" s="1" t="str">
        <f>Spaces!M831</f>
        <v/>
      </c>
      <c r="N831" s="1" t="str">
        <f>Spaces!N831</f>
        <v/>
      </c>
      <c r="O831" s="1" t="str">
        <f>Spaces!O831</f>
        <v/>
      </c>
      <c r="P831" s="1" t="str">
        <f>Spaces!P831</f>
        <v/>
      </c>
      <c r="Q831" s="1" t="str">
        <f>Spaces!Q831</f>
        <v/>
      </c>
      <c r="R831" s="1" t="str">
        <f>Spaces!R831</f>
        <v/>
      </c>
      <c r="S831" s="1" t="str">
        <f>Spaces!S831</f>
        <v/>
      </c>
      <c r="T831" s="1" t="str">
        <f>Spaces!T831</f>
        <v/>
      </c>
      <c r="U831" s="1" t="str">
        <f>Spaces!U831</f>
        <v/>
      </c>
      <c r="V831" s="1" t="str">
        <f t="shared" si="1"/>
        <v/>
      </c>
      <c r="W831" s="5" t="str">
        <f t="shared" si="2"/>
        <v/>
      </c>
      <c r="X831" s="5" t="str">
        <f t="shared" si="3"/>
        <v/>
      </c>
      <c r="Y831" s="5" t="str">
        <f t="shared" si="4"/>
        <v/>
      </c>
      <c r="Z831" s="5" t="str">
        <f t="shared" si="5"/>
        <v/>
      </c>
    </row>
    <row r="832">
      <c r="A832" s="1" t="str">
        <f>Spaces!A832</f>
        <v/>
      </c>
      <c r="B832" s="1" t="str">
        <f>Spaces!B832</f>
        <v/>
      </c>
      <c r="C832" s="1" t="str">
        <f>Spaces!C832</f>
        <v/>
      </c>
      <c r="D832" s="1" t="str">
        <f>Spaces!D832</f>
        <v/>
      </c>
      <c r="E832" s="1" t="str">
        <f>Spaces!E832</f>
        <v/>
      </c>
      <c r="F832" s="1" t="str">
        <f>Spaces!F832</f>
        <v/>
      </c>
      <c r="G832" s="1" t="str">
        <f>Spaces!G832</f>
        <v/>
      </c>
      <c r="H832" s="1" t="str">
        <f>Spaces!H832</f>
        <v/>
      </c>
      <c r="I832" s="1" t="str">
        <f>Spaces!I832</f>
        <v/>
      </c>
      <c r="J832" s="1" t="str">
        <f>Spaces!J832</f>
        <v/>
      </c>
      <c r="K832" s="1" t="str">
        <f>Spaces!K832</f>
        <v/>
      </c>
      <c r="L832" s="1" t="str">
        <f>Spaces!L832</f>
        <v/>
      </c>
      <c r="M832" s="1" t="str">
        <f>Spaces!M832</f>
        <v/>
      </c>
      <c r="N832" s="1" t="str">
        <f>Spaces!N832</f>
        <v/>
      </c>
      <c r="O832" s="1" t="str">
        <f>Spaces!O832</f>
        <v/>
      </c>
      <c r="P832" s="1" t="str">
        <f>Spaces!P832</f>
        <v/>
      </c>
      <c r="Q832" s="1" t="str">
        <f>Spaces!Q832</f>
        <v/>
      </c>
      <c r="R832" s="1" t="str">
        <f>Spaces!R832</f>
        <v/>
      </c>
      <c r="S832" s="1" t="str">
        <f>Spaces!S832</f>
        <v/>
      </c>
      <c r="T832" s="1" t="str">
        <f>Spaces!T832</f>
        <v/>
      </c>
      <c r="U832" s="1" t="str">
        <f>Spaces!U832</f>
        <v/>
      </c>
      <c r="V832" s="1" t="str">
        <f t="shared" si="1"/>
        <v/>
      </c>
      <c r="W832" s="5" t="str">
        <f t="shared" si="2"/>
        <v/>
      </c>
      <c r="X832" s="5" t="str">
        <f t="shared" si="3"/>
        <v/>
      </c>
      <c r="Y832" s="5" t="str">
        <f t="shared" si="4"/>
        <v/>
      </c>
      <c r="Z832" s="5" t="str">
        <f t="shared" si="5"/>
        <v/>
      </c>
    </row>
    <row r="833">
      <c r="A833" s="1" t="str">
        <f>Spaces!A833</f>
        <v/>
      </c>
      <c r="B833" s="1" t="str">
        <f>Spaces!B833</f>
        <v/>
      </c>
      <c r="C833" s="1" t="str">
        <f>Spaces!C833</f>
        <v/>
      </c>
      <c r="D833" s="1" t="str">
        <f>Spaces!D833</f>
        <v/>
      </c>
      <c r="E833" s="1" t="str">
        <f>Spaces!E833</f>
        <v/>
      </c>
      <c r="F833" s="1" t="str">
        <f>Spaces!F833</f>
        <v/>
      </c>
      <c r="G833" s="1" t="str">
        <f>Spaces!G833</f>
        <v/>
      </c>
      <c r="H833" s="1" t="str">
        <f>Spaces!H833</f>
        <v/>
      </c>
      <c r="I833" s="1" t="str">
        <f>Spaces!I833</f>
        <v/>
      </c>
      <c r="J833" s="1" t="str">
        <f>Spaces!J833</f>
        <v/>
      </c>
      <c r="K833" s="1" t="str">
        <f>Spaces!K833</f>
        <v/>
      </c>
      <c r="L833" s="1" t="str">
        <f>Spaces!L833</f>
        <v/>
      </c>
      <c r="M833" s="1" t="str">
        <f>Spaces!M833</f>
        <v/>
      </c>
      <c r="N833" s="1" t="str">
        <f>Spaces!N833</f>
        <v/>
      </c>
      <c r="O833" s="1" t="str">
        <f>Spaces!O833</f>
        <v/>
      </c>
      <c r="P833" s="1" t="str">
        <f>Spaces!P833</f>
        <v/>
      </c>
      <c r="Q833" s="1" t="str">
        <f>Spaces!Q833</f>
        <v/>
      </c>
      <c r="R833" s="1" t="str">
        <f>Spaces!R833</f>
        <v/>
      </c>
      <c r="S833" s="1" t="str">
        <f>Spaces!S833</f>
        <v/>
      </c>
      <c r="T833" s="1" t="str">
        <f>Spaces!T833</f>
        <v/>
      </c>
      <c r="U833" s="1" t="str">
        <f>Spaces!U833</f>
        <v/>
      </c>
      <c r="V833" s="1" t="str">
        <f t="shared" si="1"/>
        <v/>
      </c>
      <c r="W833" s="5" t="str">
        <f t="shared" si="2"/>
        <v/>
      </c>
      <c r="X833" s="5" t="str">
        <f t="shared" si="3"/>
        <v/>
      </c>
      <c r="Y833" s="5" t="str">
        <f t="shared" si="4"/>
        <v/>
      </c>
      <c r="Z833" s="5" t="str">
        <f t="shared" si="5"/>
        <v/>
      </c>
    </row>
    <row r="834">
      <c r="A834" s="1" t="str">
        <f>Spaces!A834</f>
        <v/>
      </c>
      <c r="B834" s="1" t="str">
        <f>Spaces!B834</f>
        <v/>
      </c>
      <c r="C834" s="1" t="str">
        <f>Spaces!C834</f>
        <v/>
      </c>
      <c r="D834" s="1" t="str">
        <f>Spaces!D834</f>
        <v/>
      </c>
      <c r="E834" s="1" t="str">
        <f>Spaces!E834</f>
        <v/>
      </c>
      <c r="F834" s="1" t="str">
        <f>Spaces!F834</f>
        <v/>
      </c>
      <c r="G834" s="1" t="str">
        <f>Spaces!G834</f>
        <v/>
      </c>
      <c r="H834" s="1" t="str">
        <f>Spaces!H834</f>
        <v/>
      </c>
      <c r="I834" s="1" t="str">
        <f>Spaces!I834</f>
        <v/>
      </c>
      <c r="J834" s="1" t="str">
        <f>Spaces!J834</f>
        <v/>
      </c>
      <c r="K834" s="1" t="str">
        <f>Spaces!K834</f>
        <v/>
      </c>
      <c r="L834" s="1" t="str">
        <f>Spaces!L834</f>
        <v/>
      </c>
      <c r="M834" s="1" t="str">
        <f>Spaces!M834</f>
        <v/>
      </c>
      <c r="N834" s="1" t="str">
        <f>Spaces!N834</f>
        <v/>
      </c>
      <c r="O834" s="1" t="str">
        <f>Spaces!O834</f>
        <v/>
      </c>
      <c r="P834" s="1" t="str">
        <f>Spaces!P834</f>
        <v/>
      </c>
      <c r="Q834" s="1" t="str">
        <f>Spaces!Q834</f>
        <v/>
      </c>
      <c r="R834" s="1" t="str">
        <f>Spaces!R834</f>
        <v/>
      </c>
      <c r="S834" s="1" t="str">
        <f>Spaces!S834</f>
        <v/>
      </c>
      <c r="T834" s="1" t="str">
        <f>Spaces!T834</f>
        <v/>
      </c>
      <c r="U834" s="1" t="str">
        <f>Spaces!U834</f>
        <v/>
      </c>
      <c r="V834" s="1" t="str">
        <f t="shared" si="1"/>
        <v/>
      </c>
      <c r="W834" s="5" t="str">
        <f t="shared" si="2"/>
        <v/>
      </c>
      <c r="X834" s="5" t="str">
        <f t="shared" si="3"/>
        <v/>
      </c>
      <c r="Y834" s="5" t="str">
        <f t="shared" si="4"/>
        <v/>
      </c>
      <c r="Z834" s="5" t="str">
        <f t="shared" si="5"/>
        <v/>
      </c>
    </row>
    <row r="835">
      <c r="A835" s="1" t="str">
        <f>Spaces!A835</f>
        <v/>
      </c>
      <c r="B835" s="1" t="str">
        <f>Spaces!B835</f>
        <v/>
      </c>
      <c r="C835" s="1" t="str">
        <f>Spaces!C835</f>
        <v/>
      </c>
      <c r="D835" s="1" t="str">
        <f>Spaces!D835</f>
        <v/>
      </c>
      <c r="E835" s="1" t="str">
        <f>Spaces!E835</f>
        <v/>
      </c>
      <c r="F835" s="1" t="str">
        <f>Spaces!F835</f>
        <v/>
      </c>
      <c r="G835" s="1" t="str">
        <f>Spaces!G835</f>
        <v/>
      </c>
      <c r="H835" s="1" t="str">
        <f>Spaces!H835</f>
        <v/>
      </c>
      <c r="I835" s="1" t="str">
        <f>Spaces!I835</f>
        <v/>
      </c>
      <c r="J835" s="1" t="str">
        <f>Spaces!J835</f>
        <v/>
      </c>
      <c r="K835" s="1" t="str">
        <f>Spaces!K835</f>
        <v/>
      </c>
      <c r="L835" s="1" t="str">
        <f>Spaces!L835</f>
        <v/>
      </c>
      <c r="M835" s="1" t="str">
        <f>Spaces!M835</f>
        <v/>
      </c>
      <c r="N835" s="1" t="str">
        <f>Spaces!N835</f>
        <v/>
      </c>
      <c r="O835" s="1" t="str">
        <f>Spaces!O835</f>
        <v/>
      </c>
      <c r="P835" s="1" t="str">
        <f>Spaces!P835</f>
        <v/>
      </c>
      <c r="Q835" s="1" t="str">
        <f>Spaces!Q835</f>
        <v/>
      </c>
      <c r="R835" s="1" t="str">
        <f>Spaces!R835</f>
        <v/>
      </c>
      <c r="S835" s="1" t="str">
        <f>Spaces!S835</f>
        <v/>
      </c>
      <c r="T835" s="1" t="str">
        <f>Spaces!T835</f>
        <v/>
      </c>
      <c r="U835" s="1" t="str">
        <f>Spaces!U835</f>
        <v/>
      </c>
      <c r="V835" s="1" t="str">
        <f t="shared" si="1"/>
        <v/>
      </c>
      <c r="W835" s="5" t="str">
        <f t="shared" si="2"/>
        <v/>
      </c>
      <c r="X835" s="5" t="str">
        <f t="shared" si="3"/>
        <v/>
      </c>
      <c r="Y835" s="5" t="str">
        <f t="shared" si="4"/>
        <v/>
      </c>
      <c r="Z835" s="5" t="str">
        <f t="shared" si="5"/>
        <v/>
      </c>
    </row>
    <row r="836">
      <c r="A836" s="1" t="str">
        <f>Spaces!A836</f>
        <v/>
      </c>
      <c r="B836" s="1" t="str">
        <f>Spaces!B836</f>
        <v/>
      </c>
      <c r="C836" s="1" t="str">
        <f>Spaces!C836</f>
        <v/>
      </c>
      <c r="D836" s="1" t="str">
        <f>Spaces!D836</f>
        <v/>
      </c>
      <c r="E836" s="1" t="str">
        <f>Spaces!E836</f>
        <v/>
      </c>
      <c r="F836" s="1" t="str">
        <f>Spaces!F836</f>
        <v/>
      </c>
      <c r="G836" s="1" t="str">
        <f>Spaces!G836</f>
        <v/>
      </c>
      <c r="H836" s="1" t="str">
        <f>Spaces!H836</f>
        <v/>
      </c>
      <c r="I836" s="1" t="str">
        <f>Spaces!I836</f>
        <v/>
      </c>
      <c r="J836" s="1" t="str">
        <f>Spaces!J836</f>
        <v/>
      </c>
      <c r="K836" s="1" t="str">
        <f>Spaces!K836</f>
        <v/>
      </c>
      <c r="L836" s="1" t="str">
        <f>Spaces!L836</f>
        <v/>
      </c>
      <c r="M836" s="1" t="str">
        <f>Spaces!M836</f>
        <v/>
      </c>
      <c r="N836" s="1" t="str">
        <f>Spaces!N836</f>
        <v/>
      </c>
      <c r="O836" s="1" t="str">
        <f>Spaces!O836</f>
        <v/>
      </c>
      <c r="P836" s="1" t="str">
        <f>Spaces!P836</f>
        <v/>
      </c>
      <c r="Q836" s="1" t="str">
        <f>Spaces!Q836</f>
        <v/>
      </c>
      <c r="R836" s="1" t="str">
        <f>Spaces!R836</f>
        <v/>
      </c>
      <c r="S836" s="1" t="str">
        <f>Spaces!S836</f>
        <v/>
      </c>
      <c r="T836" s="1" t="str">
        <f>Spaces!T836</f>
        <v/>
      </c>
      <c r="U836" s="1" t="str">
        <f>Spaces!U836</f>
        <v/>
      </c>
      <c r="V836" s="1" t="str">
        <f t="shared" si="1"/>
        <v/>
      </c>
      <c r="W836" s="5" t="str">
        <f t="shared" si="2"/>
        <v/>
      </c>
      <c r="X836" s="5" t="str">
        <f t="shared" si="3"/>
        <v/>
      </c>
      <c r="Y836" s="5" t="str">
        <f t="shared" si="4"/>
        <v/>
      </c>
      <c r="Z836" s="5" t="str">
        <f t="shared" si="5"/>
        <v/>
      </c>
    </row>
    <row r="837">
      <c r="A837" s="1" t="str">
        <f>Spaces!A837</f>
        <v/>
      </c>
      <c r="B837" s="1" t="str">
        <f>Spaces!B837</f>
        <v/>
      </c>
      <c r="C837" s="1" t="str">
        <f>Spaces!C837</f>
        <v/>
      </c>
      <c r="D837" s="1" t="str">
        <f>Spaces!D837</f>
        <v/>
      </c>
      <c r="E837" s="1" t="str">
        <f>Spaces!E837</f>
        <v/>
      </c>
      <c r="F837" s="1" t="str">
        <f>Spaces!F837</f>
        <v/>
      </c>
      <c r="G837" s="1" t="str">
        <f>Spaces!G837</f>
        <v/>
      </c>
      <c r="H837" s="1" t="str">
        <f>Spaces!H837</f>
        <v/>
      </c>
      <c r="I837" s="1" t="str">
        <f>Spaces!I837</f>
        <v/>
      </c>
      <c r="J837" s="1" t="str">
        <f>Spaces!J837</f>
        <v/>
      </c>
      <c r="K837" s="1" t="str">
        <f>Spaces!K837</f>
        <v/>
      </c>
      <c r="L837" s="1" t="str">
        <f>Spaces!L837</f>
        <v/>
      </c>
      <c r="M837" s="1" t="str">
        <f>Spaces!M837</f>
        <v/>
      </c>
      <c r="N837" s="1" t="str">
        <f>Spaces!N837</f>
        <v/>
      </c>
      <c r="O837" s="1" t="str">
        <f>Spaces!O837</f>
        <v/>
      </c>
      <c r="P837" s="1" t="str">
        <f>Spaces!P837</f>
        <v/>
      </c>
      <c r="Q837" s="1" t="str">
        <f>Spaces!Q837</f>
        <v/>
      </c>
      <c r="R837" s="1" t="str">
        <f>Spaces!R837</f>
        <v/>
      </c>
      <c r="S837" s="1" t="str">
        <f>Spaces!S837</f>
        <v/>
      </c>
      <c r="T837" s="1" t="str">
        <f>Spaces!T837</f>
        <v/>
      </c>
      <c r="U837" s="1" t="str">
        <f>Spaces!U837</f>
        <v/>
      </c>
      <c r="V837" s="1" t="str">
        <f t="shared" si="1"/>
        <v/>
      </c>
      <c r="W837" s="5" t="str">
        <f t="shared" si="2"/>
        <v/>
      </c>
      <c r="X837" s="5" t="str">
        <f t="shared" si="3"/>
        <v/>
      </c>
      <c r="Y837" s="5" t="str">
        <f t="shared" si="4"/>
        <v/>
      </c>
      <c r="Z837" s="5" t="str">
        <f t="shared" si="5"/>
        <v/>
      </c>
    </row>
    <row r="838">
      <c r="A838" s="1" t="str">
        <f>Spaces!A838</f>
        <v/>
      </c>
      <c r="B838" s="1" t="str">
        <f>Spaces!B838</f>
        <v/>
      </c>
      <c r="C838" s="1" t="str">
        <f>Spaces!C838</f>
        <v/>
      </c>
      <c r="D838" s="1" t="str">
        <f>Spaces!D838</f>
        <v/>
      </c>
      <c r="E838" s="1" t="str">
        <f>Spaces!E838</f>
        <v/>
      </c>
      <c r="F838" s="1" t="str">
        <f>Spaces!F838</f>
        <v/>
      </c>
      <c r="G838" s="1" t="str">
        <f>Spaces!G838</f>
        <v/>
      </c>
      <c r="H838" s="1" t="str">
        <f>Spaces!H838</f>
        <v/>
      </c>
      <c r="I838" s="1" t="str">
        <f>Spaces!I838</f>
        <v/>
      </c>
      <c r="J838" s="1" t="str">
        <f>Spaces!J838</f>
        <v/>
      </c>
      <c r="K838" s="1" t="str">
        <f>Spaces!K838</f>
        <v/>
      </c>
      <c r="L838" s="1" t="str">
        <f>Spaces!L838</f>
        <v/>
      </c>
      <c r="M838" s="1" t="str">
        <f>Spaces!M838</f>
        <v/>
      </c>
      <c r="N838" s="1" t="str">
        <f>Spaces!N838</f>
        <v/>
      </c>
      <c r="O838" s="1" t="str">
        <f>Spaces!O838</f>
        <v/>
      </c>
      <c r="P838" s="1" t="str">
        <f>Spaces!P838</f>
        <v/>
      </c>
      <c r="Q838" s="1" t="str">
        <f>Spaces!Q838</f>
        <v/>
      </c>
      <c r="R838" s="1" t="str">
        <f>Spaces!R838</f>
        <v/>
      </c>
      <c r="S838" s="1" t="str">
        <f>Spaces!S838</f>
        <v/>
      </c>
      <c r="T838" s="1" t="str">
        <f>Spaces!T838</f>
        <v/>
      </c>
      <c r="U838" s="1" t="str">
        <f>Spaces!U838</f>
        <v/>
      </c>
      <c r="V838" s="1" t="str">
        <f t="shared" si="1"/>
        <v/>
      </c>
      <c r="W838" s="5" t="str">
        <f t="shared" si="2"/>
        <v/>
      </c>
      <c r="X838" s="5" t="str">
        <f t="shared" si="3"/>
        <v/>
      </c>
      <c r="Y838" s="5" t="str">
        <f t="shared" si="4"/>
        <v/>
      </c>
      <c r="Z838" s="5" t="str">
        <f t="shared" si="5"/>
        <v/>
      </c>
    </row>
    <row r="839">
      <c r="A839" s="1" t="str">
        <f>Spaces!A839</f>
        <v/>
      </c>
      <c r="B839" s="1" t="str">
        <f>Spaces!B839</f>
        <v/>
      </c>
      <c r="C839" s="1" t="str">
        <f>Spaces!C839</f>
        <v/>
      </c>
      <c r="D839" s="1" t="str">
        <f>Spaces!D839</f>
        <v/>
      </c>
      <c r="E839" s="1" t="str">
        <f>Spaces!E839</f>
        <v/>
      </c>
      <c r="F839" s="1" t="str">
        <f>Spaces!F839</f>
        <v/>
      </c>
      <c r="G839" s="1" t="str">
        <f>Spaces!G839</f>
        <v/>
      </c>
      <c r="H839" s="1" t="str">
        <f>Spaces!H839</f>
        <v/>
      </c>
      <c r="I839" s="1" t="str">
        <f>Spaces!I839</f>
        <v/>
      </c>
      <c r="J839" s="1" t="str">
        <f>Spaces!J839</f>
        <v/>
      </c>
      <c r="K839" s="1" t="str">
        <f>Spaces!K839</f>
        <v/>
      </c>
      <c r="L839" s="1" t="str">
        <f>Spaces!L839</f>
        <v/>
      </c>
      <c r="M839" s="1" t="str">
        <f>Spaces!M839</f>
        <v/>
      </c>
      <c r="N839" s="1" t="str">
        <f>Spaces!N839</f>
        <v/>
      </c>
      <c r="O839" s="1" t="str">
        <f>Spaces!O839</f>
        <v/>
      </c>
      <c r="P839" s="1" t="str">
        <f>Spaces!P839</f>
        <v/>
      </c>
      <c r="Q839" s="1" t="str">
        <f>Spaces!Q839</f>
        <v/>
      </c>
      <c r="R839" s="1" t="str">
        <f>Spaces!R839</f>
        <v/>
      </c>
      <c r="S839" s="1" t="str">
        <f>Spaces!S839</f>
        <v/>
      </c>
      <c r="T839" s="1" t="str">
        <f>Spaces!T839</f>
        <v/>
      </c>
      <c r="U839" s="1" t="str">
        <f>Spaces!U839</f>
        <v/>
      </c>
      <c r="V839" s="1" t="str">
        <f t="shared" si="1"/>
        <v/>
      </c>
      <c r="W839" s="5" t="str">
        <f t="shared" si="2"/>
        <v/>
      </c>
      <c r="X839" s="5" t="str">
        <f t="shared" si="3"/>
        <v/>
      </c>
      <c r="Y839" s="5" t="str">
        <f t="shared" si="4"/>
        <v/>
      </c>
      <c r="Z839" s="5" t="str">
        <f t="shared" si="5"/>
        <v/>
      </c>
    </row>
    <row r="840">
      <c r="A840" s="1" t="str">
        <f>Spaces!A840</f>
        <v/>
      </c>
      <c r="B840" s="1" t="str">
        <f>Spaces!B840</f>
        <v/>
      </c>
      <c r="C840" s="1" t="str">
        <f>Spaces!C840</f>
        <v/>
      </c>
      <c r="D840" s="1" t="str">
        <f>Spaces!D840</f>
        <v/>
      </c>
      <c r="E840" s="1" t="str">
        <f>Spaces!E840</f>
        <v/>
      </c>
      <c r="F840" s="1" t="str">
        <f>Spaces!F840</f>
        <v/>
      </c>
      <c r="G840" s="1" t="str">
        <f>Spaces!G840</f>
        <v/>
      </c>
      <c r="H840" s="1" t="str">
        <f>Spaces!H840</f>
        <v/>
      </c>
      <c r="I840" s="1" t="str">
        <f>Spaces!I840</f>
        <v/>
      </c>
      <c r="J840" s="1" t="str">
        <f>Spaces!J840</f>
        <v/>
      </c>
      <c r="K840" s="1" t="str">
        <f>Spaces!K840</f>
        <v/>
      </c>
      <c r="L840" s="1" t="str">
        <f>Spaces!L840</f>
        <v/>
      </c>
      <c r="M840" s="1" t="str">
        <f>Spaces!M840</f>
        <v/>
      </c>
      <c r="N840" s="1" t="str">
        <f>Spaces!N840</f>
        <v/>
      </c>
      <c r="O840" s="1" t="str">
        <f>Spaces!O840</f>
        <v/>
      </c>
      <c r="P840" s="1" t="str">
        <f>Spaces!P840</f>
        <v/>
      </c>
      <c r="Q840" s="1" t="str">
        <f>Spaces!Q840</f>
        <v/>
      </c>
      <c r="R840" s="1" t="str">
        <f>Spaces!R840</f>
        <v/>
      </c>
      <c r="S840" s="1" t="str">
        <f>Spaces!S840</f>
        <v/>
      </c>
      <c r="T840" s="1" t="str">
        <f>Spaces!T840</f>
        <v/>
      </c>
      <c r="U840" s="1" t="str">
        <f>Spaces!U840</f>
        <v/>
      </c>
      <c r="V840" s="1" t="str">
        <f t="shared" si="1"/>
        <v/>
      </c>
      <c r="W840" s="5" t="str">
        <f t="shared" si="2"/>
        <v/>
      </c>
      <c r="X840" s="5" t="str">
        <f t="shared" si="3"/>
        <v/>
      </c>
      <c r="Y840" s="5" t="str">
        <f t="shared" si="4"/>
        <v/>
      </c>
      <c r="Z840" s="5" t="str">
        <f t="shared" si="5"/>
        <v/>
      </c>
    </row>
    <row r="841">
      <c r="A841" s="1" t="str">
        <f>Spaces!A841</f>
        <v/>
      </c>
      <c r="B841" s="1" t="str">
        <f>Spaces!B841</f>
        <v/>
      </c>
      <c r="C841" s="1" t="str">
        <f>Spaces!C841</f>
        <v/>
      </c>
      <c r="D841" s="1" t="str">
        <f>Spaces!D841</f>
        <v/>
      </c>
      <c r="E841" s="1" t="str">
        <f>Spaces!E841</f>
        <v/>
      </c>
      <c r="F841" s="1" t="str">
        <f>Spaces!F841</f>
        <v/>
      </c>
      <c r="G841" s="1" t="str">
        <f>Spaces!G841</f>
        <v/>
      </c>
      <c r="H841" s="1" t="str">
        <f>Spaces!H841</f>
        <v/>
      </c>
      <c r="I841" s="1" t="str">
        <f>Spaces!I841</f>
        <v/>
      </c>
      <c r="J841" s="1" t="str">
        <f>Spaces!J841</f>
        <v/>
      </c>
      <c r="K841" s="1" t="str">
        <f>Spaces!K841</f>
        <v/>
      </c>
      <c r="L841" s="1" t="str">
        <f>Spaces!L841</f>
        <v/>
      </c>
      <c r="M841" s="1" t="str">
        <f>Spaces!M841</f>
        <v/>
      </c>
      <c r="N841" s="1" t="str">
        <f>Spaces!N841</f>
        <v/>
      </c>
      <c r="O841" s="1" t="str">
        <f>Spaces!O841</f>
        <v/>
      </c>
      <c r="P841" s="1" t="str">
        <f>Spaces!P841</f>
        <v/>
      </c>
      <c r="Q841" s="1" t="str">
        <f>Spaces!Q841</f>
        <v/>
      </c>
      <c r="R841" s="1" t="str">
        <f>Spaces!R841</f>
        <v/>
      </c>
      <c r="S841" s="1" t="str">
        <f>Spaces!S841</f>
        <v/>
      </c>
      <c r="T841" s="1" t="str">
        <f>Spaces!T841</f>
        <v/>
      </c>
      <c r="U841" s="1" t="str">
        <f>Spaces!U841</f>
        <v/>
      </c>
      <c r="V841" s="1" t="str">
        <f t="shared" si="1"/>
        <v/>
      </c>
      <c r="W841" s="5" t="str">
        <f t="shared" si="2"/>
        <v/>
      </c>
      <c r="X841" s="5" t="str">
        <f t="shared" si="3"/>
        <v/>
      </c>
      <c r="Y841" s="5" t="str">
        <f t="shared" si="4"/>
        <v/>
      </c>
      <c r="Z841" s="5" t="str">
        <f t="shared" si="5"/>
        <v/>
      </c>
    </row>
    <row r="842">
      <c r="A842" s="1" t="str">
        <f>Spaces!A842</f>
        <v/>
      </c>
      <c r="B842" s="1" t="str">
        <f>Spaces!B842</f>
        <v/>
      </c>
      <c r="C842" s="1" t="str">
        <f>Spaces!C842</f>
        <v/>
      </c>
      <c r="D842" s="1" t="str">
        <f>Spaces!D842</f>
        <v/>
      </c>
      <c r="E842" s="1" t="str">
        <f>Spaces!E842</f>
        <v/>
      </c>
      <c r="F842" s="1" t="str">
        <f>Spaces!F842</f>
        <v/>
      </c>
      <c r="G842" s="1" t="str">
        <f>Spaces!G842</f>
        <v/>
      </c>
      <c r="H842" s="1" t="str">
        <f>Spaces!H842</f>
        <v/>
      </c>
      <c r="I842" s="1" t="str">
        <f>Spaces!I842</f>
        <v/>
      </c>
      <c r="J842" s="1" t="str">
        <f>Spaces!J842</f>
        <v/>
      </c>
      <c r="K842" s="1" t="str">
        <f>Spaces!K842</f>
        <v/>
      </c>
      <c r="L842" s="1" t="str">
        <f>Spaces!L842</f>
        <v/>
      </c>
      <c r="M842" s="1" t="str">
        <f>Spaces!M842</f>
        <v/>
      </c>
      <c r="N842" s="1" t="str">
        <f>Spaces!N842</f>
        <v/>
      </c>
      <c r="O842" s="1" t="str">
        <f>Spaces!O842</f>
        <v/>
      </c>
      <c r="P842" s="1" t="str">
        <f>Spaces!P842</f>
        <v/>
      </c>
      <c r="Q842" s="1" t="str">
        <f>Spaces!Q842</f>
        <v/>
      </c>
      <c r="R842" s="1" t="str">
        <f>Spaces!R842</f>
        <v/>
      </c>
      <c r="S842" s="1" t="str">
        <f>Spaces!S842</f>
        <v/>
      </c>
      <c r="T842" s="1" t="str">
        <f>Spaces!T842</f>
        <v/>
      </c>
      <c r="U842" s="1" t="str">
        <f>Spaces!U842</f>
        <v/>
      </c>
      <c r="V842" s="1" t="str">
        <f t="shared" si="1"/>
        <v/>
      </c>
      <c r="W842" s="5" t="str">
        <f t="shared" si="2"/>
        <v/>
      </c>
      <c r="X842" s="5" t="str">
        <f t="shared" si="3"/>
        <v/>
      </c>
      <c r="Y842" s="5" t="str">
        <f t="shared" si="4"/>
        <v/>
      </c>
      <c r="Z842" s="5" t="str">
        <f t="shared" si="5"/>
        <v/>
      </c>
    </row>
    <row r="843">
      <c r="A843" s="1" t="str">
        <f>Spaces!A843</f>
        <v/>
      </c>
      <c r="B843" s="1" t="str">
        <f>Spaces!B843</f>
        <v/>
      </c>
      <c r="C843" s="1" t="str">
        <f>Spaces!C843</f>
        <v/>
      </c>
      <c r="D843" s="1" t="str">
        <f>Spaces!D843</f>
        <v/>
      </c>
      <c r="E843" s="1" t="str">
        <f>Spaces!E843</f>
        <v/>
      </c>
      <c r="F843" s="1" t="str">
        <f>Spaces!F843</f>
        <v/>
      </c>
      <c r="G843" s="1" t="str">
        <f>Spaces!G843</f>
        <v/>
      </c>
      <c r="H843" s="1" t="str">
        <f>Spaces!H843</f>
        <v/>
      </c>
      <c r="I843" s="1" t="str">
        <f>Spaces!I843</f>
        <v/>
      </c>
      <c r="J843" s="1" t="str">
        <f>Spaces!J843</f>
        <v/>
      </c>
      <c r="K843" s="1" t="str">
        <f>Spaces!K843</f>
        <v/>
      </c>
      <c r="L843" s="1" t="str">
        <f>Spaces!L843</f>
        <v/>
      </c>
      <c r="M843" s="1" t="str">
        <f>Spaces!M843</f>
        <v/>
      </c>
      <c r="N843" s="1" t="str">
        <f>Spaces!N843</f>
        <v/>
      </c>
      <c r="O843" s="1" t="str">
        <f>Spaces!O843</f>
        <v/>
      </c>
      <c r="P843" s="1" t="str">
        <f>Spaces!P843</f>
        <v/>
      </c>
      <c r="Q843" s="1" t="str">
        <f>Spaces!Q843</f>
        <v/>
      </c>
      <c r="R843" s="1" t="str">
        <f>Spaces!R843</f>
        <v/>
      </c>
      <c r="S843" s="1" t="str">
        <f>Spaces!S843</f>
        <v/>
      </c>
      <c r="T843" s="1" t="str">
        <f>Spaces!T843</f>
        <v/>
      </c>
      <c r="U843" s="1" t="str">
        <f>Spaces!U843</f>
        <v/>
      </c>
      <c r="V843" s="1" t="str">
        <f t="shared" si="1"/>
        <v/>
      </c>
      <c r="W843" s="5" t="str">
        <f t="shared" si="2"/>
        <v/>
      </c>
      <c r="X843" s="5" t="str">
        <f t="shared" si="3"/>
        <v/>
      </c>
      <c r="Y843" s="5" t="str">
        <f t="shared" si="4"/>
        <v/>
      </c>
      <c r="Z843" s="5" t="str">
        <f t="shared" si="5"/>
        <v/>
      </c>
    </row>
    <row r="844">
      <c r="A844" s="1" t="str">
        <f>Spaces!A844</f>
        <v/>
      </c>
      <c r="B844" s="1" t="str">
        <f>Spaces!B844</f>
        <v/>
      </c>
      <c r="C844" s="1" t="str">
        <f>Spaces!C844</f>
        <v/>
      </c>
      <c r="D844" s="1" t="str">
        <f>Spaces!D844</f>
        <v/>
      </c>
      <c r="E844" s="1" t="str">
        <f>Spaces!E844</f>
        <v/>
      </c>
      <c r="F844" s="1" t="str">
        <f>Spaces!F844</f>
        <v/>
      </c>
      <c r="G844" s="1" t="str">
        <f>Spaces!G844</f>
        <v/>
      </c>
      <c r="H844" s="1" t="str">
        <f>Spaces!H844</f>
        <v/>
      </c>
      <c r="I844" s="1" t="str">
        <f>Spaces!I844</f>
        <v/>
      </c>
      <c r="J844" s="1" t="str">
        <f>Spaces!J844</f>
        <v/>
      </c>
      <c r="K844" s="1" t="str">
        <f>Spaces!K844</f>
        <v/>
      </c>
      <c r="L844" s="1" t="str">
        <f>Spaces!L844</f>
        <v/>
      </c>
      <c r="M844" s="1" t="str">
        <f>Spaces!M844</f>
        <v/>
      </c>
      <c r="N844" s="1" t="str">
        <f>Spaces!N844</f>
        <v/>
      </c>
      <c r="O844" s="1" t="str">
        <f>Spaces!O844</f>
        <v/>
      </c>
      <c r="P844" s="1" t="str">
        <f>Spaces!P844</f>
        <v/>
      </c>
      <c r="Q844" s="1" t="str">
        <f>Spaces!Q844</f>
        <v/>
      </c>
      <c r="R844" s="1" t="str">
        <f>Spaces!R844</f>
        <v/>
      </c>
      <c r="S844" s="1" t="str">
        <f>Spaces!S844</f>
        <v/>
      </c>
      <c r="T844" s="1" t="str">
        <f>Spaces!T844</f>
        <v/>
      </c>
      <c r="U844" s="1" t="str">
        <f>Spaces!U844</f>
        <v/>
      </c>
      <c r="V844" s="1" t="str">
        <f t="shared" si="1"/>
        <v/>
      </c>
      <c r="W844" s="5" t="str">
        <f t="shared" si="2"/>
        <v/>
      </c>
      <c r="X844" s="5" t="str">
        <f t="shared" si="3"/>
        <v/>
      </c>
      <c r="Y844" s="5" t="str">
        <f t="shared" si="4"/>
        <v/>
      </c>
      <c r="Z844" s="5" t="str">
        <f t="shared" si="5"/>
        <v/>
      </c>
    </row>
    <row r="845">
      <c r="A845" s="1" t="str">
        <f>Spaces!A845</f>
        <v/>
      </c>
      <c r="B845" s="1" t="str">
        <f>Spaces!B845</f>
        <v/>
      </c>
      <c r="C845" s="1" t="str">
        <f>Spaces!C845</f>
        <v/>
      </c>
      <c r="D845" s="1" t="str">
        <f>Spaces!D845</f>
        <v/>
      </c>
      <c r="E845" s="1" t="str">
        <f>Spaces!E845</f>
        <v/>
      </c>
      <c r="F845" s="1" t="str">
        <f>Spaces!F845</f>
        <v/>
      </c>
      <c r="G845" s="1" t="str">
        <f>Spaces!G845</f>
        <v/>
      </c>
      <c r="H845" s="1" t="str">
        <f>Spaces!H845</f>
        <v/>
      </c>
      <c r="I845" s="1" t="str">
        <f>Spaces!I845</f>
        <v/>
      </c>
      <c r="J845" s="1" t="str">
        <f>Spaces!J845</f>
        <v/>
      </c>
      <c r="K845" s="1" t="str">
        <f>Spaces!K845</f>
        <v/>
      </c>
      <c r="L845" s="1" t="str">
        <f>Spaces!L845</f>
        <v/>
      </c>
      <c r="M845" s="1" t="str">
        <f>Spaces!M845</f>
        <v/>
      </c>
      <c r="N845" s="1" t="str">
        <f>Spaces!N845</f>
        <v/>
      </c>
      <c r="O845" s="1" t="str">
        <f>Spaces!O845</f>
        <v/>
      </c>
      <c r="P845" s="1" t="str">
        <f>Spaces!P845</f>
        <v/>
      </c>
      <c r="Q845" s="1" t="str">
        <f>Spaces!Q845</f>
        <v/>
      </c>
      <c r="R845" s="1" t="str">
        <f>Spaces!R845</f>
        <v/>
      </c>
      <c r="S845" s="1" t="str">
        <f>Spaces!S845</f>
        <v/>
      </c>
      <c r="T845" s="1" t="str">
        <f>Spaces!T845</f>
        <v/>
      </c>
      <c r="U845" s="1" t="str">
        <f>Spaces!U845</f>
        <v/>
      </c>
      <c r="V845" s="1" t="str">
        <f t="shared" si="1"/>
        <v/>
      </c>
      <c r="W845" s="5" t="str">
        <f t="shared" si="2"/>
        <v/>
      </c>
      <c r="X845" s="5" t="str">
        <f t="shared" si="3"/>
        <v/>
      </c>
      <c r="Y845" s="5" t="str">
        <f t="shared" si="4"/>
        <v/>
      </c>
      <c r="Z845" s="5" t="str">
        <f t="shared" si="5"/>
        <v/>
      </c>
    </row>
    <row r="846">
      <c r="A846" s="1" t="str">
        <f>Spaces!A846</f>
        <v/>
      </c>
      <c r="B846" s="1" t="str">
        <f>Spaces!B846</f>
        <v/>
      </c>
      <c r="C846" s="1" t="str">
        <f>Spaces!C846</f>
        <v/>
      </c>
      <c r="D846" s="1" t="str">
        <f>Spaces!D846</f>
        <v/>
      </c>
      <c r="E846" s="1" t="str">
        <f>Spaces!E846</f>
        <v/>
      </c>
      <c r="F846" s="1" t="str">
        <f>Spaces!F846</f>
        <v/>
      </c>
      <c r="G846" s="1" t="str">
        <f>Spaces!G846</f>
        <v/>
      </c>
      <c r="H846" s="1" t="str">
        <f>Spaces!H846</f>
        <v/>
      </c>
      <c r="I846" s="1" t="str">
        <f>Spaces!I846</f>
        <v/>
      </c>
      <c r="J846" s="1" t="str">
        <f>Spaces!J846</f>
        <v/>
      </c>
      <c r="K846" s="1" t="str">
        <f>Spaces!K846</f>
        <v/>
      </c>
      <c r="L846" s="1" t="str">
        <f>Spaces!L846</f>
        <v/>
      </c>
      <c r="M846" s="1" t="str">
        <f>Spaces!M846</f>
        <v/>
      </c>
      <c r="N846" s="1" t="str">
        <f>Spaces!N846</f>
        <v/>
      </c>
      <c r="O846" s="1" t="str">
        <f>Spaces!O846</f>
        <v/>
      </c>
      <c r="P846" s="1" t="str">
        <f>Spaces!P846</f>
        <v/>
      </c>
      <c r="Q846" s="1" t="str">
        <f>Spaces!Q846</f>
        <v/>
      </c>
      <c r="R846" s="1" t="str">
        <f>Spaces!R846</f>
        <v/>
      </c>
      <c r="S846" s="1" t="str">
        <f>Spaces!S846</f>
        <v/>
      </c>
      <c r="T846" s="1" t="str">
        <f>Spaces!T846</f>
        <v/>
      </c>
      <c r="U846" s="1" t="str">
        <f>Spaces!U846</f>
        <v/>
      </c>
      <c r="V846" s="1" t="str">
        <f t="shared" si="1"/>
        <v/>
      </c>
      <c r="W846" s="5" t="str">
        <f t="shared" si="2"/>
        <v/>
      </c>
      <c r="X846" s="5" t="str">
        <f t="shared" si="3"/>
        <v/>
      </c>
      <c r="Y846" s="5" t="str">
        <f t="shared" si="4"/>
        <v/>
      </c>
      <c r="Z846" s="5" t="str">
        <f t="shared" si="5"/>
        <v/>
      </c>
    </row>
    <row r="847">
      <c r="A847" s="1" t="str">
        <f>Spaces!A847</f>
        <v/>
      </c>
      <c r="B847" s="1" t="str">
        <f>Spaces!B847</f>
        <v/>
      </c>
      <c r="C847" s="1" t="str">
        <f>Spaces!C847</f>
        <v/>
      </c>
      <c r="D847" s="1" t="str">
        <f>Spaces!D847</f>
        <v/>
      </c>
      <c r="E847" s="1" t="str">
        <f>Spaces!E847</f>
        <v/>
      </c>
      <c r="F847" s="1" t="str">
        <f>Spaces!F847</f>
        <v/>
      </c>
      <c r="G847" s="1" t="str">
        <f>Spaces!G847</f>
        <v/>
      </c>
      <c r="H847" s="1" t="str">
        <f>Spaces!H847</f>
        <v/>
      </c>
      <c r="I847" s="1" t="str">
        <f>Spaces!I847</f>
        <v/>
      </c>
      <c r="J847" s="1" t="str">
        <f>Spaces!J847</f>
        <v/>
      </c>
      <c r="K847" s="1" t="str">
        <f>Spaces!K847</f>
        <v/>
      </c>
      <c r="L847" s="1" t="str">
        <f>Spaces!L847</f>
        <v/>
      </c>
      <c r="M847" s="1" t="str">
        <f>Spaces!M847</f>
        <v/>
      </c>
      <c r="N847" s="1" t="str">
        <f>Spaces!N847</f>
        <v/>
      </c>
      <c r="O847" s="1" t="str">
        <f>Spaces!O847</f>
        <v/>
      </c>
      <c r="P847" s="1" t="str">
        <f>Spaces!P847</f>
        <v/>
      </c>
      <c r="Q847" s="1" t="str">
        <f>Spaces!Q847</f>
        <v/>
      </c>
      <c r="R847" s="1" t="str">
        <f>Spaces!R847</f>
        <v/>
      </c>
      <c r="S847" s="1" t="str">
        <f>Spaces!S847</f>
        <v/>
      </c>
      <c r="T847" s="1" t="str">
        <f>Spaces!T847</f>
        <v/>
      </c>
      <c r="U847" s="1" t="str">
        <f>Spaces!U847</f>
        <v/>
      </c>
      <c r="V847" s="1" t="str">
        <f t="shared" si="1"/>
        <v/>
      </c>
      <c r="W847" s="5" t="str">
        <f t="shared" si="2"/>
        <v/>
      </c>
      <c r="X847" s="5" t="str">
        <f t="shared" si="3"/>
        <v/>
      </c>
      <c r="Y847" s="5" t="str">
        <f t="shared" si="4"/>
        <v/>
      </c>
      <c r="Z847" s="5" t="str">
        <f t="shared" si="5"/>
        <v/>
      </c>
    </row>
    <row r="848">
      <c r="A848" s="1" t="str">
        <f>Spaces!A848</f>
        <v/>
      </c>
      <c r="B848" s="1" t="str">
        <f>Spaces!B848</f>
        <v/>
      </c>
      <c r="C848" s="1" t="str">
        <f>Spaces!C848</f>
        <v/>
      </c>
      <c r="D848" s="1" t="str">
        <f>Spaces!D848</f>
        <v/>
      </c>
      <c r="E848" s="1" t="str">
        <f>Spaces!E848</f>
        <v/>
      </c>
      <c r="F848" s="1" t="str">
        <f>Spaces!F848</f>
        <v/>
      </c>
      <c r="G848" s="1" t="str">
        <f>Spaces!G848</f>
        <v/>
      </c>
      <c r="H848" s="1" t="str">
        <f>Spaces!H848</f>
        <v/>
      </c>
      <c r="I848" s="1" t="str">
        <f>Spaces!I848</f>
        <v/>
      </c>
      <c r="J848" s="1" t="str">
        <f>Spaces!J848</f>
        <v/>
      </c>
      <c r="K848" s="1" t="str">
        <f>Spaces!K848</f>
        <v/>
      </c>
      <c r="L848" s="1" t="str">
        <f>Spaces!L848</f>
        <v/>
      </c>
      <c r="M848" s="1" t="str">
        <f>Spaces!M848</f>
        <v/>
      </c>
      <c r="N848" s="1" t="str">
        <f>Spaces!N848</f>
        <v/>
      </c>
      <c r="O848" s="1" t="str">
        <f>Spaces!O848</f>
        <v/>
      </c>
      <c r="P848" s="1" t="str">
        <f>Spaces!P848</f>
        <v/>
      </c>
      <c r="Q848" s="1" t="str">
        <f>Spaces!Q848</f>
        <v/>
      </c>
      <c r="R848" s="1" t="str">
        <f>Spaces!R848</f>
        <v/>
      </c>
      <c r="S848" s="1" t="str">
        <f>Spaces!S848</f>
        <v/>
      </c>
      <c r="T848" s="1" t="str">
        <f>Spaces!T848</f>
        <v/>
      </c>
      <c r="U848" s="1" t="str">
        <f>Spaces!U848</f>
        <v/>
      </c>
      <c r="V848" s="1" t="str">
        <f t="shared" si="1"/>
        <v/>
      </c>
      <c r="W848" s="5" t="str">
        <f t="shared" si="2"/>
        <v/>
      </c>
      <c r="X848" s="5" t="str">
        <f t="shared" si="3"/>
        <v/>
      </c>
      <c r="Y848" s="5" t="str">
        <f t="shared" si="4"/>
        <v/>
      </c>
      <c r="Z848" s="5" t="str">
        <f t="shared" si="5"/>
        <v/>
      </c>
    </row>
    <row r="849">
      <c r="A849" s="1" t="str">
        <f>Spaces!A849</f>
        <v/>
      </c>
      <c r="B849" s="1" t="str">
        <f>Spaces!B849</f>
        <v/>
      </c>
      <c r="C849" s="1" t="str">
        <f>Spaces!C849</f>
        <v/>
      </c>
      <c r="D849" s="1" t="str">
        <f>Spaces!D849</f>
        <v/>
      </c>
      <c r="E849" s="1" t="str">
        <f>Spaces!E849</f>
        <v/>
      </c>
      <c r="F849" s="1" t="str">
        <f>Spaces!F849</f>
        <v/>
      </c>
      <c r="G849" s="1" t="str">
        <f>Spaces!G849</f>
        <v/>
      </c>
      <c r="H849" s="1" t="str">
        <f>Spaces!H849</f>
        <v/>
      </c>
      <c r="I849" s="1" t="str">
        <f>Spaces!I849</f>
        <v/>
      </c>
      <c r="J849" s="1" t="str">
        <f>Spaces!J849</f>
        <v/>
      </c>
      <c r="K849" s="1" t="str">
        <f>Spaces!K849</f>
        <v/>
      </c>
      <c r="L849" s="1" t="str">
        <f>Spaces!L849</f>
        <v/>
      </c>
      <c r="M849" s="1" t="str">
        <f>Spaces!M849</f>
        <v/>
      </c>
      <c r="N849" s="1" t="str">
        <f>Spaces!N849</f>
        <v/>
      </c>
      <c r="O849" s="1" t="str">
        <f>Spaces!O849</f>
        <v/>
      </c>
      <c r="P849" s="1" t="str">
        <f>Spaces!P849</f>
        <v/>
      </c>
      <c r="Q849" s="1" t="str">
        <f>Spaces!Q849</f>
        <v/>
      </c>
      <c r="R849" s="1" t="str">
        <f>Spaces!R849</f>
        <v/>
      </c>
      <c r="S849" s="1" t="str">
        <f>Spaces!S849</f>
        <v/>
      </c>
      <c r="T849" s="1" t="str">
        <f>Spaces!T849</f>
        <v/>
      </c>
      <c r="U849" s="1" t="str">
        <f>Spaces!U849</f>
        <v/>
      </c>
      <c r="V849" s="1" t="str">
        <f t="shared" si="1"/>
        <v/>
      </c>
      <c r="W849" s="5" t="str">
        <f t="shared" si="2"/>
        <v/>
      </c>
      <c r="X849" s="5" t="str">
        <f t="shared" si="3"/>
        <v/>
      </c>
      <c r="Y849" s="5" t="str">
        <f t="shared" si="4"/>
        <v/>
      </c>
      <c r="Z849" s="5" t="str">
        <f t="shared" si="5"/>
        <v/>
      </c>
    </row>
    <row r="850">
      <c r="A850" s="1" t="str">
        <f>Spaces!A850</f>
        <v/>
      </c>
      <c r="B850" s="1" t="str">
        <f>Spaces!B850</f>
        <v/>
      </c>
      <c r="C850" s="1" t="str">
        <f>Spaces!C850</f>
        <v/>
      </c>
      <c r="D850" s="1" t="str">
        <f>Spaces!D850</f>
        <v/>
      </c>
      <c r="E850" s="1" t="str">
        <f>Spaces!E850</f>
        <v/>
      </c>
      <c r="F850" s="1" t="str">
        <f>Spaces!F850</f>
        <v/>
      </c>
      <c r="G850" s="1" t="str">
        <f>Spaces!G850</f>
        <v/>
      </c>
      <c r="H850" s="1" t="str">
        <f>Spaces!H850</f>
        <v/>
      </c>
      <c r="I850" s="1" t="str">
        <f>Spaces!I850</f>
        <v/>
      </c>
      <c r="J850" s="1" t="str">
        <f>Spaces!J850</f>
        <v/>
      </c>
      <c r="K850" s="1" t="str">
        <f>Spaces!K850</f>
        <v/>
      </c>
      <c r="L850" s="1" t="str">
        <f>Spaces!L850</f>
        <v/>
      </c>
      <c r="M850" s="1" t="str">
        <f>Spaces!M850</f>
        <v/>
      </c>
      <c r="N850" s="1" t="str">
        <f>Spaces!N850</f>
        <v/>
      </c>
      <c r="O850" s="1" t="str">
        <f>Spaces!O850</f>
        <v/>
      </c>
      <c r="P850" s="1" t="str">
        <f>Spaces!P850</f>
        <v/>
      </c>
      <c r="Q850" s="1" t="str">
        <f>Spaces!Q850</f>
        <v/>
      </c>
      <c r="R850" s="1" t="str">
        <f>Spaces!R850</f>
        <v/>
      </c>
      <c r="S850" s="1" t="str">
        <f>Spaces!S850</f>
        <v/>
      </c>
      <c r="T850" s="1" t="str">
        <f>Spaces!T850</f>
        <v/>
      </c>
      <c r="U850" s="1" t="str">
        <f>Spaces!U850</f>
        <v/>
      </c>
      <c r="V850" s="1" t="str">
        <f t="shared" si="1"/>
        <v/>
      </c>
      <c r="W850" s="5" t="str">
        <f t="shared" si="2"/>
        <v/>
      </c>
      <c r="X850" s="5" t="str">
        <f t="shared" si="3"/>
        <v/>
      </c>
      <c r="Y850" s="5" t="str">
        <f t="shared" si="4"/>
        <v/>
      </c>
      <c r="Z850" s="5" t="str">
        <f t="shared" si="5"/>
        <v/>
      </c>
    </row>
    <row r="851">
      <c r="A851" s="1" t="str">
        <f>Spaces!A851</f>
        <v/>
      </c>
      <c r="B851" s="1" t="str">
        <f>Spaces!B851</f>
        <v/>
      </c>
      <c r="C851" s="1" t="str">
        <f>Spaces!C851</f>
        <v/>
      </c>
      <c r="D851" s="1" t="str">
        <f>Spaces!D851</f>
        <v/>
      </c>
      <c r="E851" s="1" t="str">
        <f>Spaces!E851</f>
        <v/>
      </c>
      <c r="F851" s="1" t="str">
        <f>Spaces!F851</f>
        <v/>
      </c>
      <c r="G851" s="1" t="str">
        <f>Spaces!G851</f>
        <v/>
      </c>
      <c r="H851" s="1" t="str">
        <f>Spaces!H851</f>
        <v/>
      </c>
      <c r="I851" s="1" t="str">
        <f>Spaces!I851</f>
        <v/>
      </c>
      <c r="J851" s="1" t="str">
        <f>Spaces!J851</f>
        <v/>
      </c>
      <c r="K851" s="1" t="str">
        <f>Spaces!K851</f>
        <v/>
      </c>
      <c r="L851" s="1" t="str">
        <f>Spaces!L851</f>
        <v/>
      </c>
      <c r="M851" s="1" t="str">
        <f>Spaces!M851</f>
        <v/>
      </c>
      <c r="N851" s="1" t="str">
        <f>Spaces!N851</f>
        <v/>
      </c>
      <c r="O851" s="1" t="str">
        <f>Spaces!O851</f>
        <v/>
      </c>
      <c r="P851" s="1" t="str">
        <f>Spaces!P851</f>
        <v/>
      </c>
      <c r="Q851" s="1" t="str">
        <f>Spaces!Q851</f>
        <v/>
      </c>
      <c r="R851" s="1" t="str">
        <f>Spaces!R851</f>
        <v/>
      </c>
      <c r="S851" s="1" t="str">
        <f>Spaces!S851</f>
        <v/>
      </c>
      <c r="T851" s="1" t="str">
        <f>Spaces!T851</f>
        <v/>
      </c>
      <c r="U851" s="1" t="str">
        <f>Spaces!U851</f>
        <v/>
      </c>
      <c r="V851" s="1" t="str">
        <f t="shared" si="1"/>
        <v/>
      </c>
      <c r="W851" s="5" t="str">
        <f t="shared" si="2"/>
        <v/>
      </c>
      <c r="X851" s="5" t="str">
        <f t="shared" si="3"/>
        <v/>
      </c>
      <c r="Y851" s="5" t="str">
        <f t="shared" si="4"/>
        <v/>
      </c>
      <c r="Z851" s="5" t="str">
        <f t="shared" si="5"/>
        <v/>
      </c>
    </row>
    <row r="852">
      <c r="A852" s="1" t="str">
        <f>Spaces!A852</f>
        <v/>
      </c>
      <c r="B852" s="1" t="str">
        <f>Spaces!B852</f>
        <v/>
      </c>
      <c r="C852" s="1" t="str">
        <f>Spaces!C852</f>
        <v/>
      </c>
      <c r="D852" s="1" t="str">
        <f>Spaces!D852</f>
        <v/>
      </c>
      <c r="E852" s="1" t="str">
        <f>Spaces!E852</f>
        <v/>
      </c>
      <c r="F852" s="1" t="str">
        <f>Spaces!F852</f>
        <v/>
      </c>
      <c r="G852" s="1" t="str">
        <f>Spaces!G852</f>
        <v/>
      </c>
      <c r="H852" s="1" t="str">
        <f>Spaces!H852</f>
        <v/>
      </c>
      <c r="I852" s="1" t="str">
        <f>Spaces!I852</f>
        <v/>
      </c>
      <c r="J852" s="1" t="str">
        <f>Spaces!J852</f>
        <v/>
      </c>
      <c r="K852" s="1" t="str">
        <f>Spaces!K852</f>
        <v/>
      </c>
      <c r="L852" s="1" t="str">
        <f>Spaces!L852</f>
        <v/>
      </c>
      <c r="M852" s="1" t="str">
        <f>Spaces!M852</f>
        <v/>
      </c>
      <c r="N852" s="1" t="str">
        <f>Spaces!N852</f>
        <v/>
      </c>
      <c r="O852" s="1" t="str">
        <f>Spaces!O852</f>
        <v/>
      </c>
      <c r="P852" s="1" t="str">
        <f>Spaces!P852</f>
        <v/>
      </c>
      <c r="Q852" s="1" t="str">
        <f>Spaces!Q852</f>
        <v/>
      </c>
      <c r="R852" s="1" t="str">
        <f>Spaces!R852</f>
        <v/>
      </c>
      <c r="S852" s="1" t="str">
        <f>Spaces!S852</f>
        <v/>
      </c>
      <c r="T852" s="1" t="str">
        <f>Spaces!T852</f>
        <v/>
      </c>
      <c r="U852" s="1" t="str">
        <f>Spaces!U852</f>
        <v/>
      </c>
      <c r="V852" s="1" t="str">
        <f t="shared" si="1"/>
        <v/>
      </c>
      <c r="W852" s="5" t="str">
        <f t="shared" si="2"/>
        <v/>
      </c>
      <c r="X852" s="5" t="str">
        <f t="shared" si="3"/>
        <v/>
      </c>
      <c r="Y852" s="5" t="str">
        <f t="shared" si="4"/>
        <v/>
      </c>
      <c r="Z852" s="5" t="str">
        <f t="shared" si="5"/>
        <v/>
      </c>
    </row>
    <row r="853">
      <c r="A853" s="1" t="str">
        <f>Spaces!A853</f>
        <v/>
      </c>
      <c r="B853" s="1" t="str">
        <f>Spaces!B853</f>
        <v/>
      </c>
      <c r="C853" s="1" t="str">
        <f>Spaces!C853</f>
        <v/>
      </c>
      <c r="D853" s="1" t="str">
        <f>Spaces!D853</f>
        <v/>
      </c>
      <c r="E853" s="1" t="str">
        <f>Spaces!E853</f>
        <v/>
      </c>
      <c r="F853" s="1" t="str">
        <f>Spaces!F853</f>
        <v/>
      </c>
      <c r="G853" s="1" t="str">
        <f>Spaces!G853</f>
        <v/>
      </c>
      <c r="H853" s="1" t="str">
        <f>Spaces!H853</f>
        <v/>
      </c>
      <c r="I853" s="1" t="str">
        <f>Spaces!I853</f>
        <v/>
      </c>
      <c r="J853" s="1" t="str">
        <f>Spaces!J853</f>
        <v/>
      </c>
      <c r="K853" s="1" t="str">
        <f>Spaces!K853</f>
        <v/>
      </c>
      <c r="L853" s="1" t="str">
        <f>Spaces!L853</f>
        <v/>
      </c>
      <c r="M853" s="1" t="str">
        <f>Spaces!M853</f>
        <v/>
      </c>
      <c r="N853" s="1" t="str">
        <f>Spaces!N853</f>
        <v/>
      </c>
      <c r="O853" s="1" t="str">
        <f>Spaces!O853</f>
        <v/>
      </c>
      <c r="P853" s="1" t="str">
        <f>Spaces!P853</f>
        <v/>
      </c>
      <c r="Q853" s="1" t="str">
        <f>Spaces!Q853</f>
        <v/>
      </c>
      <c r="R853" s="1" t="str">
        <f>Spaces!R853</f>
        <v/>
      </c>
      <c r="S853" s="1" t="str">
        <f>Spaces!S853</f>
        <v/>
      </c>
      <c r="T853" s="1" t="str">
        <f>Spaces!T853</f>
        <v/>
      </c>
      <c r="U853" s="1" t="str">
        <f>Spaces!U853</f>
        <v/>
      </c>
      <c r="V853" s="1" t="str">
        <f t="shared" si="1"/>
        <v/>
      </c>
      <c r="W853" s="5" t="str">
        <f t="shared" si="2"/>
        <v/>
      </c>
      <c r="X853" s="5" t="str">
        <f t="shared" si="3"/>
        <v/>
      </c>
      <c r="Y853" s="5" t="str">
        <f t="shared" si="4"/>
        <v/>
      </c>
      <c r="Z853" s="5" t="str">
        <f t="shared" si="5"/>
        <v/>
      </c>
    </row>
    <row r="854">
      <c r="A854" s="1" t="str">
        <f>Spaces!A854</f>
        <v/>
      </c>
      <c r="B854" s="1" t="str">
        <f>Spaces!B854</f>
        <v/>
      </c>
      <c r="C854" s="1" t="str">
        <f>Spaces!C854</f>
        <v/>
      </c>
      <c r="D854" s="1" t="str">
        <f>Spaces!D854</f>
        <v/>
      </c>
      <c r="E854" s="1" t="str">
        <f>Spaces!E854</f>
        <v/>
      </c>
      <c r="F854" s="1" t="str">
        <f>Spaces!F854</f>
        <v/>
      </c>
      <c r="G854" s="1" t="str">
        <f>Spaces!G854</f>
        <v/>
      </c>
      <c r="H854" s="1" t="str">
        <f>Spaces!H854</f>
        <v/>
      </c>
      <c r="I854" s="1" t="str">
        <f>Spaces!I854</f>
        <v/>
      </c>
      <c r="J854" s="1" t="str">
        <f>Spaces!J854</f>
        <v/>
      </c>
      <c r="K854" s="1" t="str">
        <f>Spaces!K854</f>
        <v/>
      </c>
      <c r="L854" s="1" t="str">
        <f>Spaces!L854</f>
        <v/>
      </c>
      <c r="M854" s="1" t="str">
        <f>Spaces!M854</f>
        <v/>
      </c>
      <c r="N854" s="1" t="str">
        <f>Spaces!N854</f>
        <v/>
      </c>
      <c r="O854" s="1" t="str">
        <f>Spaces!O854</f>
        <v/>
      </c>
      <c r="P854" s="1" t="str">
        <f>Spaces!P854</f>
        <v/>
      </c>
      <c r="Q854" s="1" t="str">
        <f>Spaces!Q854</f>
        <v/>
      </c>
      <c r="R854" s="1" t="str">
        <f>Spaces!R854</f>
        <v/>
      </c>
      <c r="S854" s="1" t="str">
        <f>Spaces!S854</f>
        <v/>
      </c>
      <c r="T854" s="1" t="str">
        <f>Spaces!T854</f>
        <v/>
      </c>
      <c r="U854" s="1" t="str">
        <f>Spaces!U854</f>
        <v/>
      </c>
      <c r="V854" s="1" t="str">
        <f t="shared" si="1"/>
        <v/>
      </c>
      <c r="W854" s="5" t="str">
        <f t="shared" si="2"/>
        <v/>
      </c>
      <c r="X854" s="5" t="str">
        <f t="shared" si="3"/>
        <v/>
      </c>
      <c r="Y854" s="5" t="str">
        <f t="shared" si="4"/>
        <v/>
      </c>
      <c r="Z854" s="5" t="str">
        <f t="shared" si="5"/>
        <v/>
      </c>
    </row>
    <row r="855">
      <c r="A855" s="1" t="str">
        <f>Spaces!A855</f>
        <v/>
      </c>
      <c r="B855" s="1" t="str">
        <f>Spaces!B855</f>
        <v/>
      </c>
      <c r="C855" s="1" t="str">
        <f>Spaces!C855</f>
        <v/>
      </c>
      <c r="D855" s="1" t="str">
        <f>Spaces!D855</f>
        <v/>
      </c>
      <c r="E855" s="1" t="str">
        <f>Spaces!E855</f>
        <v/>
      </c>
      <c r="F855" s="1" t="str">
        <f>Spaces!F855</f>
        <v/>
      </c>
      <c r="G855" s="1" t="str">
        <f>Spaces!G855</f>
        <v/>
      </c>
      <c r="H855" s="1" t="str">
        <f>Spaces!H855</f>
        <v/>
      </c>
      <c r="I855" s="1" t="str">
        <f>Spaces!I855</f>
        <v/>
      </c>
      <c r="J855" s="1" t="str">
        <f>Spaces!J855</f>
        <v/>
      </c>
      <c r="K855" s="1" t="str">
        <f>Spaces!K855</f>
        <v/>
      </c>
      <c r="L855" s="1" t="str">
        <f>Spaces!L855</f>
        <v/>
      </c>
      <c r="M855" s="1" t="str">
        <f>Spaces!M855</f>
        <v/>
      </c>
      <c r="N855" s="1" t="str">
        <f>Spaces!N855</f>
        <v/>
      </c>
      <c r="O855" s="1" t="str">
        <f>Spaces!O855</f>
        <v/>
      </c>
      <c r="P855" s="1" t="str">
        <f>Spaces!P855</f>
        <v/>
      </c>
      <c r="Q855" s="1" t="str">
        <f>Spaces!Q855</f>
        <v/>
      </c>
      <c r="R855" s="1" t="str">
        <f>Spaces!R855</f>
        <v/>
      </c>
      <c r="S855" s="1" t="str">
        <f>Spaces!S855</f>
        <v/>
      </c>
      <c r="T855" s="1" t="str">
        <f>Spaces!T855</f>
        <v/>
      </c>
      <c r="U855" s="1" t="str">
        <f>Spaces!U855</f>
        <v/>
      </c>
      <c r="V855" s="1" t="str">
        <f t="shared" si="1"/>
        <v/>
      </c>
      <c r="W855" s="5" t="str">
        <f t="shared" si="2"/>
        <v/>
      </c>
      <c r="X855" s="5" t="str">
        <f t="shared" si="3"/>
        <v/>
      </c>
      <c r="Y855" s="5" t="str">
        <f t="shared" si="4"/>
        <v/>
      </c>
      <c r="Z855" s="5" t="str">
        <f t="shared" si="5"/>
        <v/>
      </c>
    </row>
    <row r="856">
      <c r="A856" s="1" t="str">
        <f>Spaces!A856</f>
        <v/>
      </c>
      <c r="B856" s="1" t="str">
        <f>Spaces!B856</f>
        <v/>
      </c>
      <c r="C856" s="1" t="str">
        <f>Spaces!C856</f>
        <v/>
      </c>
      <c r="D856" s="1" t="str">
        <f>Spaces!D856</f>
        <v/>
      </c>
      <c r="E856" s="1" t="str">
        <f>Spaces!E856</f>
        <v/>
      </c>
      <c r="F856" s="1" t="str">
        <f>Spaces!F856</f>
        <v/>
      </c>
      <c r="G856" s="1" t="str">
        <f>Spaces!G856</f>
        <v/>
      </c>
      <c r="H856" s="1" t="str">
        <f>Spaces!H856</f>
        <v/>
      </c>
      <c r="I856" s="1" t="str">
        <f>Spaces!I856</f>
        <v/>
      </c>
      <c r="J856" s="1" t="str">
        <f>Spaces!J856</f>
        <v/>
      </c>
      <c r="K856" s="1" t="str">
        <f>Spaces!K856</f>
        <v/>
      </c>
      <c r="L856" s="1" t="str">
        <f>Spaces!L856</f>
        <v/>
      </c>
      <c r="M856" s="1" t="str">
        <f>Spaces!M856</f>
        <v/>
      </c>
      <c r="N856" s="1" t="str">
        <f>Spaces!N856</f>
        <v/>
      </c>
      <c r="O856" s="1" t="str">
        <f>Spaces!O856</f>
        <v/>
      </c>
      <c r="P856" s="1" t="str">
        <f>Spaces!P856</f>
        <v/>
      </c>
      <c r="Q856" s="1" t="str">
        <f>Spaces!Q856</f>
        <v/>
      </c>
      <c r="R856" s="1" t="str">
        <f>Spaces!R856</f>
        <v/>
      </c>
      <c r="S856" s="1" t="str">
        <f>Spaces!S856</f>
        <v/>
      </c>
      <c r="T856" s="1" t="str">
        <f>Spaces!T856</f>
        <v/>
      </c>
      <c r="U856" s="1" t="str">
        <f>Spaces!U856</f>
        <v/>
      </c>
      <c r="V856" s="1" t="str">
        <f t="shared" si="1"/>
        <v/>
      </c>
      <c r="W856" s="5" t="str">
        <f t="shared" si="2"/>
        <v/>
      </c>
      <c r="X856" s="5" t="str">
        <f t="shared" si="3"/>
        <v/>
      </c>
      <c r="Y856" s="5" t="str">
        <f t="shared" si="4"/>
        <v/>
      </c>
      <c r="Z856" s="5" t="str">
        <f t="shared" si="5"/>
        <v/>
      </c>
    </row>
    <row r="857">
      <c r="A857" s="1" t="str">
        <f>Spaces!A857</f>
        <v/>
      </c>
      <c r="B857" s="1" t="str">
        <f>Spaces!B857</f>
        <v/>
      </c>
      <c r="C857" s="1" t="str">
        <f>Spaces!C857</f>
        <v/>
      </c>
      <c r="D857" s="1" t="str">
        <f>Spaces!D857</f>
        <v/>
      </c>
      <c r="E857" s="1" t="str">
        <f>Spaces!E857</f>
        <v/>
      </c>
      <c r="F857" s="1" t="str">
        <f>Spaces!F857</f>
        <v/>
      </c>
      <c r="G857" s="1" t="str">
        <f>Spaces!G857</f>
        <v/>
      </c>
      <c r="H857" s="1" t="str">
        <f>Spaces!H857</f>
        <v/>
      </c>
      <c r="I857" s="1" t="str">
        <f>Spaces!I857</f>
        <v/>
      </c>
      <c r="J857" s="1" t="str">
        <f>Spaces!J857</f>
        <v/>
      </c>
      <c r="K857" s="1" t="str">
        <f>Spaces!K857</f>
        <v/>
      </c>
      <c r="L857" s="1" t="str">
        <f>Spaces!L857</f>
        <v/>
      </c>
      <c r="M857" s="1" t="str">
        <f>Spaces!M857</f>
        <v/>
      </c>
      <c r="N857" s="1" t="str">
        <f>Spaces!N857</f>
        <v/>
      </c>
      <c r="O857" s="1" t="str">
        <f>Spaces!O857</f>
        <v/>
      </c>
      <c r="P857" s="1" t="str">
        <f>Spaces!P857</f>
        <v/>
      </c>
      <c r="Q857" s="1" t="str">
        <f>Spaces!Q857</f>
        <v/>
      </c>
      <c r="R857" s="1" t="str">
        <f>Spaces!R857</f>
        <v/>
      </c>
      <c r="S857" s="1" t="str">
        <f>Spaces!S857</f>
        <v/>
      </c>
      <c r="T857" s="1" t="str">
        <f>Spaces!T857</f>
        <v/>
      </c>
      <c r="U857" s="1" t="str">
        <f>Spaces!U857</f>
        <v/>
      </c>
      <c r="V857" s="1" t="str">
        <f t="shared" si="1"/>
        <v/>
      </c>
      <c r="W857" s="5" t="str">
        <f t="shared" si="2"/>
        <v/>
      </c>
      <c r="X857" s="5" t="str">
        <f t="shared" si="3"/>
        <v/>
      </c>
      <c r="Y857" s="5" t="str">
        <f t="shared" si="4"/>
        <v/>
      </c>
      <c r="Z857" s="5" t="str">
        <f t="shared" si="5"/>
        <v/>
      </c>
    </row>
    <row r="858">
      <c r="A858" s="1" t="str">
        <f>Spaces!A858</f>
        <v/>
      </c>
      <c r="B858" s="1" t="str">
        <f>Spaces!B858</f>
        <v/>
      </c>
      <c r="C858" s="1" t="str">
        <f>Spaces!C858</f>
        <v/>
      </c>
      <c r="D858" s="1" t="str">
        <f>Spaces!D858</f>
        <v/>
      </c>
      <c r="E858" s="1" t="str">
        <f>Spaces!E858</f>
        <v/>
      </c>
      <c r="F858" s="1" t="str">
        <f>Spaces!F858</f>
        <v/>
      </c>
      <c r="G858" s="1" t="str">
        <f>Spaces!G858</f>
        <v/>
      </c>
      <c r="H858" s="1" t="str">
        <f>Spaces!H858</f>
        <v/>
      </c>
      <c r="I858" s="1" t="str">
        <f>Spaces!I858</f>
        <v/>
      </c>
      <c r="J858" s="1" t="str">
        <f>Spaces!J858</f>
        <v/>
      </c>
      <c r="K858" s="1" t="str">
        <f>Spaces!K858</f>
        <v/>
      </c>
      <c r="L858" s="1" t="str">
        <f>Spaces!L858</f>
        <v/>
      </c>
      <c r="M858" s="1" t="str">
        <f>Spaces!M858</f>
        <v/>
      </c>
      <c r="N858" s="1" t="str">
        <f>Spaces!N858</f>
        <v/>
      </c>
      <c r="O858" s="1" t="str">
        <f>Spaces!O858</f>
        <v/>
      </c>
      <c r="P858" s="1" t="str">
        <f>Spaces!P858</f>
        <v/>
      </c>
      <c r="Q858" s="1" t="str">
        <f>Spaces!Q858</f>
        <v/>
      </c>
      <c r="R858" s="1" t="str">
        <f>Spaces!R858</f>
        <v/>
      </c>
      <c r="S858" s="1" t="str">
        <f>Spaces!S858</f>
        <v/>
      </c>
      <c r="T858" s="1" t="str">
        <f>Spaces!T858</f>
        <v/>
      </c>
      <c r="U858" s="1" t="str">
        <f>Spaces!U858</f>
        <v/>
      </c>
      <c r="V858" s="1" t="str">
        <f t="shared" si="1"/>
        <v/>
      </c>
      <c r="W858" s="5" t="str">
        <f t="shared" si="2"/>
        <v/>
      </c>
      <c r="X858" s="5" t="str">
        <f t="shared" si="3"/>
        <v/>
      </c>
      <c r="Y858" s="5" t="str">
        <f t="shared" si="4"/>
        <v/>
      </c>
      <c r="Z858" s="5" t="str">
        <f t="shared" si="5"/>
        <v/>
      </c>
    </row>
    <row r="859">
      <c r="A859" s="1" t="str">
        <f>Spaces!A859</f>
        <v/>
      </c>
      <c r="B859" s="1" t="str">
        <f>Spaces!B859</f>
        <v/>
      </c>
      <c r="C859" s="1" t="str">
        <f>Spaces!C859</f>
        <v/>
      </c>
      <c r="D859" s="1" t="str">
        <f>Spaces!D859</f>
        <v/>
      </c>
      <c r="E859" s="1" t="str">
        <f>Spaces!E859</f>
        <v/>
      </c>
      <c r="F859" s="1" t="str">
        <f>Spaces!F859</f>
        <v/>
      </c>
      <c r="G859" s="1" t="str">
        <f>Spaces!G859</f>
        <v/>
      </c>
      <c r="H859" s="1" t="str">
        <f>Spaces!H859</f>
        <v/>
      </c>
      <c r="I859" s="1" t="str">
        <f>Spaces!I859</f>
        <v/>
      </c>
      <c r="J859" s="1" t="str">
        <f>Spaces!J859</f>
        <v/>
      </c>
      <c r="K859" s="1" t="str">
        <f>Spaces!K859</f>
        <v/>
      </c>
      <c r="L859" s="1" t="str">
        <f>Spaces!L859</f>
        <v/>
      </c>
      <c r="M859" s="1" t="str">
        <f>Spaces!M859</f>
        <v/>
      </c>
      <c r="N859" s="1" t="str">
        <f>Spaces!N859</f>
        <v/>
      </c>
      <c r="O859" s="1" t="str">
        <f>Spaces!O859</f>
        <v/>
      </c>
      <c r="P859" s="1" t="str">
        <f>Spaces!P859</f>
        <v/>
      </c>
      <c r="Q859" s="1" t="str">
        <f>Spaces!Q859</f>
        <v/>
      </c>
      <c r="R859" s="1" t="str">
        <f>Spaces!R859</f>
        <v/>
      </c>
      <c r="S859" s="1" t="str">
        <f>Spaces!S859</f>
        <v/>
      </c>
      <c r="T859" s="1" t="str">
        <f>Spaces!T859</f>
        <v/>
      </c>
      <c r="U859" s="1" t="str">
        <f>Spaces!U859</f>
        <v/>
      </c>
      <c r="V859" s="1" t="str">
        <f t="shared" si="1"/>
        <v/>
      </c>
      <c r="W859" s="5" t="str">
        <f t="shared" si="2"/>
        <v/>
      </c>
      <c r="X859" s="5" t="str">
        <f t="shared" si="3"/>
        <v/>
      </c>
      <c r="Y859" s="5" t="str">
        <f t="shared" si="4"/>
        <v/>
      </c>
      <c r="Z859" s="5" t="str">
        <f t="shared" si="5"/>
        <v/>
      </c>
    </row>
    <row r="860">
      <c r="A860" s="1" t="str">
        <f>Spaces!A860</f>
        <v/>
      </c>
      <c r="B860" s="1" t="str">
        <f>Spaces!B860</f>
        <v/>
      </c>
      <c r="C860" s="1" t="str">
        <f>Spaces!C860</f>
        <v/>
      </c>
      <c r="D860" s="1" t="str">
        <f>Spaces!D860</f>
        <v/>
      </c>
      <c r="E860" s="1" t="str">
        <f>Spaces!E860</f>
        <v/>
      </c>
      <c r="F860" s="1" t="str">
        <f>Spaces!F860</f>
        <v/>
      </c>
      <c r="G860" s="1" t="str">
        <f>Spaces!G860</f>
        <v/>
      </c>
      <c r="H860" s="1" t="str">
        <f>Spaces!H860</f>
        <v/>
      </c>
      <c r="I860" s="1" t="str">
        <f>Spaces!I860</f>
        <v/>
      </c>
      <c r="J860" s="1" t="str">
        <f>Spaces!J860</f>
        <v/>
      </c>
      <c r="K860" s="1" t="str">
        <f>Spaces!K860</f>
        <v/>
      </c>
      <c r="L860" s="1" t="str">
        <f>Spaces!L860</f>
        <v/>
      </c>
      <c r="M860" s="1" t="str">
        <f>Spaces!M860</f>
        <v/>
      </c>
      <c r="N860" s="1" t="str">
        <f>Spaces!N860</f>
        <v/>
      </c>
      <c r="O860" s="1" t="str">
        <f>Spaces!O860</f>
        <v/>
      </c>
      <c r="P860" s="1" t="str">
        <f>Spaces!P860</f>
        <v/>
      </c>
      <c r="Q860" s="1" t="str">
        <f>Spaces!Q860</f>
        <v/>
      </c>
      <c r="R860" s="1" t="str">
        <f>Spaces!R860</f>
        <v/>
      </c>
      <c r="S860" s="1" t="str">
        <f>Spaces!S860</f>
        <v/>
      </c>
      <c r="T860" s="1" t="str">
        <f>Spaces!T860</f>
        <v/>
      </c>
      <c r="U860" s="1" t="str">
        <f>Spaces!U860</f>
        <v/>
      </c>
      <c r="V860" s="1" t="str">
        <f t="shared" si="1"/>
        <v/>
      </c>
      <c r="W860" s="5" t="str">
        <f t="shared" si="2"/>
        <v/>
      </c>
      <c r="X860" s="5" t="str">
        <f t="shared" si="3"/>
        <v/>
      </c>
      <c r="Y860" s="5" t="str">
        <f t="shared" si="4"/>
        <v/>
      </c>
      <c r="Z860" s="5" t="str">
        <f t="shared" si="5"/>
        <v/>
      </c>
    </row>
    <row r="861">
      <c r="A861" s="1" t="str">
        <f>Spaces!A861</f>
        <v/>
      </c>
      <c r="B861" s="1" t="str">
        <f>Spaces!B861</f>
        <v/>
      </c>
      <c r="C861" s="1" t="str">
        <f>Spaces!C861</f>
        <v/>
      </c>
      <c r="D861" s="1" t="str">
        <f>Spaces!D861</f>
        <v/>
      </c>
      <c r="E861" s="1" t="str">
        <f>Spaces!E861</f>
        <v/>
      </c>
      <c r="F861" s="1" t="str">
        <f>Spaces!F861</f>
        <v/>
      </c>
      <c r="G861" s="1" t="str">
        <f>Spaces!G861</f>
        <v/>
      </c>
      <c r="H861" s="1" t="str">
        <f>Spaces!H861</f>
        <v/>
      </c>
      <c r="I861" s="1" t="str">
        <f>Spaces!I861</f>
        <v/>
      </c>
      <c r="J861" s="1" t="str">
        <f>Spaces!J861</f>
        <v/>
      </c>
      <c r="K861" s="1" t="str">
        <f>Spaces!K861</f>
        <v/>
      </c>
      <c r="L861" s="1" t="str">
        <f>Spaces!L861</f>
        <v/>
      </c>
      <c r="M861" s="1" t="str">
        <f>Spaces!M861</f>
        <v/>
      </c>
      <c r="N861" s="1" t="str">
        <f>Spaces!N861</f>
        <v/>
      </c>
      <c r="O861" s="1" t="str">
        <f>Spaces!O861</f>
        <v/>
      </c>
      <c r="P861" s="1" t="str">
        <f>Spaces!P861</f>
        <v/>
      </c>
      <c r="Q861" s="1" t="str">
        <f>Spaces!Q861</f>
        <v/>
      </c>
      <c r="R861" s="1" t="str">
        <f>Spaces!R861</f>
        <v/>
      </c>
      <c r="S861" s="1" t="str">
        <f>Spaces!S861</f>
        <v/>
      </c>
      <c r="T861" s="1" t="str">
        <f>Spaces!T861</f>
        <v/>
      </c>
      <c r="U861" s="1" t="str">
        <f>Spaces!U861</f>
        <v/>
      </c>
      <c r="V861" s="1" t="str">
        <f t="shared" si="1"/>
        <v/>
      </c>
      <c r="W861" s="5" t="str">
        <f t="shared" si="2"/>
        <v/>
      </c>
      <c r="X861" s="5" t="str">
        <f t="shared" si="3"/>
        <v/>
      </c>
      <c r="Y861" s="5" t="str">
        <f t="shared" si="4"/>
        <v/>
      </c>
      <c r="Z861" s="5" t="str">
        <f t="shared" si="5"/>
        <v/>
      </c>
    </row>
    <row r="862">
      <c r="A862" s="1" t="str">
        <f>Spaces!A862</f>
        <v/>
      </c>
      <c r="B862" s="1" t="str">
        <f>Spaces!B862</f>
        <v/>
      </c>
      <c r="C862" s="1" t="str">
        <f>Spaces!C862</f>
        <v/>
      </c>
      <c r="D862" s="1" t="str">
        <f>Spaces!D862</f>
        <v/>
      </c>
      <c r="E862" s="1" t="str">
        <f>Spaces!E862</f>
        <v/>
      </c>
      <c r="F862" s="1" t="str">
        <f>Spaces!F862</f>
        <v/>
      </c>
      <c r="G862" s="1" t="str">
        <f>Spaces!G862</f>
        <v/>
      </c>
      <c r="H862" s="1" t="str">
        <f>Spaces!H862</f>
        <v/>
      </c>
      <c r="I862" s="1" t="str">
        <f>Spaces!I862</f>
        <v/>
      </c>
      <c r="J862" s="1" t="str">
        <f>Spaces!J862</f>
        <v/>
      </c>
      <c r="K862" s="1" t="str">
        <f>Spaces!K862</f>
        <v/>
      </c>
      <c r="L862" s="1" t="str">
        <f>Spaces!L862</f>
        <v/>
      </c>
      <c r="M862" s="1" t="str">
        <f>Spaces!M862</f>
        <v/>
      </c>
      <c r="N862" s="1" t="str">
        <f>Spaces!N862</f>
        <v/>
      </c>
      <c r="O862" s="1" t="str">
        <f>Spaces!O862</f>
        <v/>
      </c>
      <c r="P862" s="1" t="str">
        <f>Spaces!P862</f>
        <v/>
      </c>
      <c r="Q862" s="1" t="str">
        <f>Spaces!Q862</f>
        <v/>
      </c>
      <c r="R862" s="1" t="str">
        <f>Spaces!R862</f>
        <v/>
      </c>
      <c r="S862" s="1" t="str">
        <f>Spaces!S862</f>
        <v/>
      </c>
      <c r="T862" s="1" t="str">
        <f>Spaces!T862</f>
        <v/>
      </c>
      <c r="U862" s="1" t="str">
        <f>Spaces!U862</f>
        <v/>
      </c>
      <c r="V862" s="1" t="str">
        <f t="shared" si="1"/>
        <v/>
      </c>
      <c r="W862" s="5" t="str">
        <f t="shared" si="2"/>
        <v/>
      </c>
      <c r="X862" s="5" t="str">
        <f t="shared" si="3"/>
        <v/>
      </c>
      <c r="Y862" s="5" t="str">
        <f t="shared" si="4"/>
        <v/>
      </c>
      <c r="Z862" s="5" t="str">
        <f t="shared" si="5"/>
        <v/>
      </c>
    </row>
    <row r="863">
      <c r="A863" s="1" t="str">
        <f>Spaces!A863</f>
        <v/>
      </c>
      <c r="B863" s="1" t="str">
        <f>Spaces!B863</f>
        <v/>
      </c>
      <c r="C863" s="1" t="str">
        <f>Spaces!C863</f>
        <v/>
      </c>
      <c r="D863" s="1" t="str">
        <f>Spaces!D863</f>
        <v/>
      </c>
      <c r="E863" s="1" t="str">
        <f>Spaces!E863</f>
        <v/>
      </c>
      <c r="F863" s="1" t="str">
        <f>Spaces!F863</f>
        <v/>
      </c>
      <c r="G863" s="1" t="str">
        <f>Spaces!G863</f>
        <v/>
      </c>
      <c r="H863" s="1" t="str">
        <f>Spaces!H863</f>
        <v/>
      </c>
      <c r="I863" s="1" t="str">
        <f>Spaces!I863</f>
        <v/>
      </c>
      <c r="J863" s="1" t="str">
        <f>Spaces!J863</f>
        <v/>
      </c>
      <c r="K863" s="1" t="str">
        <f>Spaces!K863</f>
        <v/>
      </c>
      <c r="L863" s="1" t="str">
        <f>Spaces!L863</f>
        <v/>
      </c>
      <c r="M863" s="1" t="str">
        <f>Spaces!M863</f>
        <v/>
      </c>
      <c r="N863" s="1" t="str">
        <f>Spaces!N863</f>
        <v/>
      </c>
      <c r="O863" s="1" t="str">
        <f>Spaces!O863</f>
        <v/>
      </c>
      <c r="P863" s="1" t="str">
        <f>Spaces!P863</f>
        <v/>
      </c>
      <c r="Q863" s="1" t="str">
        <f>Spaces!Q863</f>
        <v/>
      </c>
      <c r="R863" s="1" t="str">
        <f>Spaces!R863</f>
        <v/>
      </c>
      <c r="S863" s="1" t="str">
        <f>Spaces!S863</f>
        <v/>
      </c>
      <c r="T863" s="1" t="str">
        <f>Spaces!T863</f>
        <v/>
      </c>
      <c r="U863" s="1" t="str">
        <f>Spaces!U863</f>
        <v/>
      </c>
      <c r="V863" s="1" t="str">
        <f t="shared" si="1"/>
        <v/>
      </c>
      <c r="W863" s="5" t="str">
        <f t="shared" si="2"/>
        <v/>
      </c>
      <c r="X863" s="5" t="str">
        <f t="shared" si="3"/>
        <v/>
      </c>
      <c r="Y863" s="5" t="str">
        <f t="shared" si="4"/>
        <v/>
      </c>
      <c r="Z863" s="5" t="str">
        <f t="shared" si="5"/>
        <v/>
      </c>
    </row>
    <row r="864">
      <c r="A864" s="1" t="str">
        <f>Spaces!A864</f>
        <v/>
      </c>
      <c r="B864" s="1" t="str">
        <f>Spaces!B864</f>
        <v/>
      </c>
      <c r="C864" s="1" t="str">
        <f>Spaces!C864</f>
        <v/>
      </c>
      <c r="D864" s="1" t="str">
        <f>Spaces!D864</f>
        <v/>
      </c>
      <c r="E864" s="1" t="str">
        <f>Spaces!E864</f>
        <v/>
      </c>
      <c r="F864" s="1" t="str">
        <f>Spaces!F864</f>
        <v/>
      </c>
      <c r="G864" s="1" t="str">
        <f>Spaces!G864</f>
        <v/>
      </c>
      <c r="H864" s="1" t="str">
        <f>Spaces!H864</f>
        <v/>
      </c>
      <c r="I864" s="1" t="str">
        <f>Spaces!I864</f>
        <v/>
      </c>
      <c r="J864" s="1" t="str">
        <f>Spaces!J864</f>
        <v/>
      </c>
      <c r="K864" s="1" t="str">
        <f>Spaces!K864</f>
        <v/>
      </c>
      <c r="L864" s="1" t="str">
        <f>Spaces!L864</f>
        <v/>
      </c>
      <c r="M864" s="1" t="str">
        <f>Spaces!M864</f>
        <v/>
      </c>
      <c r="N864" s="1" t="str">
        <f>Spaces!N864</f>
        <v/>
      </c>
      <c r="O864" s="1" t="str">
        <f>Spaces!O864</f>
        <v/>
      </c>
      <c r="P864" s="1" t="str">
        <f>Spaces!P864</f>
        <v/>
      </c>
      <c r="Q864" s="1" t="str">
        <f>Spaces!Q864</f>
        <v/>
      </c>
      <c r="R864" s="1" t="str">
        <f>Spaces!R864</f>
        <v/>
      </c>
      <c r="S864" s="1" t="str">
        <f>Spaces!S864</f>
        <v/>
      </c>
      <c r="T864" s="1" t="str">
        <f>Spaces!T864</f>
        <v/>
      </c>
      <c r="U864" s="1" t="str">
        <f>Spaces!U864</f>
        <v/>
      </c>
      <c r="V864" s="1" t="str">
        <f t="shared" si="1"/>
        <v/>
      </c>
      <c r="W864" s="5" t="str">
        <f t="shared" si="2"/>
        <v/>
      </c>
      <c r="X864" s="5" t="str">
        <f t="shared" si="3"/>
        <v/>
      </c>
      <c r="Y864" s="5" t="str">
        <f t="shared" si="4"/>
        <v/>
      </c>
      <c r="Z864" s="5" t="str">
        <f t="shared" si="5"/>
        <v/>
      </c>
    </row>
    <row r="865">
      <c r="A865" s="1" t="str">
        <f>Spaces!A865</f>
        <v/>
      </c>
      <c r="B865" s="1" t="str">
        <f>Spaces!B865</f>
        <v/>
      </c>
      <c r="C865" s="1" t="str">
        <f>Spaces!C865</f>
        <v/>
      </c>
      <c r="D865" s="1" t="str">
        <f>Spaces!D865</f>
        <v/>
      </c>
      <c r="E865" s="1" t="str">
        <f>Spaces!E865</f>
        <v/>
      </c>
      <c r="F865" s="1" t="str">
        <f>Spaces!F865</f>
        <v/>
      </c>
      <c r="G865" s="1" t="str">
        <f>Spaces!G865</f>
        <v/>
      </c>
      <c r="H865" s="1" t="str">
        <f>Spaces!H865</f>
        <v/>
      </c>
      <c r="I865" s="1" t="str">
        <f>Spaces!I865</f>
        <v/>
      </c>
      <c r="J865" s="1" t="str">
        <f>Spaces!J865</f>
        <v/>
      </c>
      <c r="K865" s="1" t="str">
        <f>Spaces!K865</f>
        <v/>
      </c>
      <c r="L865" s="1" t="str">
        <f>Spaces!L865</f>
        <v/>
      </c>
      <c r="M865" s="1" t="str">
        <f>Spaces!M865</f>
        <v/>
      </c>
      <c r="N865" s="1" t="str">
        <f>Spaces!N865</f>
        <v/>
      </c>
      <c r="O865" s="1" t="str">
        <f>Spaces!O865</f>
        <v/>
      </c>
      <c r="P865" s="1" t="str">
        <f>Spaces!P865</f>
        <v/>
      </c>
      <c r="Q865" s="1" t="str">
        <f>Spaces!Q865</f>
        <v/>
      </c>
      <c r="R865" s="1" t="str">
        <f>Spaces!R865</f>
        <v/>
      </c>
      <c r="S865" s="1" t="str">
        <f>Spaces!S865</f>
        <v/>
      </c>
      <c r="T865" s="1" t="str">
        <f>Spaces!T865</f>
        <v/>
      </c>
      <c r="U865" s="1" t="str">
        <f>Spaces!U865</f>
        <v/>
      </c>
      <c r="V865" s="1" t="str">
        <f t="shared" si="1"/>
        <v/>
      </c>
      <c r="W865" s="5" t="str">
        <f t="shared" si="2"/>
        <v/>
      </c>
      <c r="X865" s="5" t="str">
        <f t="shared" si="3"/>
        <v/>
      </c>
      <c r="Y865" s="5" t="str">
        <f t="shared" si="4"/>
        <v/>
      </c>
      <c r="Z865" s="5" t="str">
        <f t="shared" si="5"/>
        <v/>
      </c>
    </row>
    <row r="866">
      <c r="A866" s="1" t="str">
        <f>Spaces!A866</f>
        <v/>
      </c>
      <c r="B866" s="1" t="str">
        <f>Spaces!B866</f>
        <v/>
      </c>
      <c r="C866" s="1" t="str">
        <f>Spaces!C866</f>
        <v/>
      </c>
      <c r="D866" s="1" t="str">
        <f>Spaces!D866</f>
        <v/>
      </c>
      <c r="E866" s="1" t="str">
        <f>Spaces!E866</f>
        <v/>
      </c>
      <c r="F866" s="1" t="str">
        <f>Spaces!F866</f>
        <v/>
      </c>
      <c r="G866" s="1" t="str">
        <f>Spaces!G866</f>
        <v/>
      </c>
      <c r="H866" s="1" t="str">
        <f>Spaces!H866</f>
        <v/>
      </c>
      <c r="I866" s="1" t="str">
        <f>Spaces!I866</f>
        <v/>
      </c>
      <c r="J866" s="1" t="str">
        <f>Spaces!J866</f>
        <v/>
      </c>
      <c r="K866" s="1" t="str">
        <f>Spaces!K866</f>
        <v/>
      </c>
      <c r="L866" s="1" t="str">
        <f>Spaces!L866</f>
        <v/>
      </c>
      <c r="M866" s="1" t="str">
        <f>Spaces!M866</f>
        <v/>
      </c>
      <c r="N866" s="1" t="str">
        <f>Spaces!N866</f>
        <v/>
      </c>
      <c r="O866" s="1" t="str">
        <f>Spaces!O866</f>
        <v/>
      </c>
      <c r="P866" s="1" t="str">
        <f>Spaces!P866</f>
        <v/>
      </c>
      <c r="Q866" s="1" t="str">
        <f>Spaces!Q866</f>
        <v/>
      </c>
      <c r="R866" s="1" t="str">
        <f>Spaces!R866</f>
        <v/>
      </c>
      <c r="S866" s="1" t="str">
        <f>Spaces!S866</f>
        <v/>
      </c>
      <c r="T866" s="1" t="str">
        <f>Spaces!T866</f>
        <v/>
      </c>
      <c r="U866" s="1" t="str">
        <f>Spaces!U866</f>
        <v/>
      </c>
      <c r="V866" s="1" t="str">
        <f t="shared" si="1"/>
        <v/>
      </c>
      <c r="W866" s="5" t="str">
        <f t="shared" si="2"/>
        <v/>
      </c>
      <c r="X866" s="5" t="str">
        <f t="shared" si="3"/>
        <v/>
      </c>
      <c r="Y866" s="5" t="str">
        <f t="shared" si="4"/>
        <v/>
      </c>
      <c r="Z866" s="5" t="str">
        <f t="shared" si="5"/>
        <v/>
      </c>
    </row>
    <row r="867">
      <c r="A867" s="1" t="str">
        <f>Spaces!A867</f>
        <v/>
      </c>
      <c r="B867" s="1" t="str">
        <f>Spaces!B867</f>
        <v/>
      </c>
      <c r="C867" s="1" t="str">
        <f>Spaces!C867</f>
        <v/>
      </c>
      <c r="D867" s="1" t="str">
        <f>Spaces!D867</f>
        <v/>
      </c>
      <c r="E867" s="1" t="str">
        <f>Spaces!E867</f>
        <v/>
      </c>
      <c r="F867" s="1" t="str">
        <f>Spaces!F867</f>
        <v/>
      </c>
      <c r="G867" s="1" t="str">
        <f>Spaces!G867</f>
        <v/>
      </c>
      <c r="H867" s="1" t="str">
        <f>Spaces!H867</f>
        <v/>
      </c>
      <c r="I867" s="1" t="str">
        <f>Spaces!I867</f>
        <v/>
      </c>
      <c r="J867" s="1" t="str">
        <f>Spaces!J867</f>
        <v/>
      </c>
      <c r="K867" s="1" t="str">
        <f>Spaces!K867</f>
        <v/>
      </c>
      <c r="L867" s="1" t="str">
        <f>Spaces!L867</f>
        <v/>
      </c>
      <c r="M867" s="1" t="str">
        <f>Spaces!M867</f>
        <v/>
      </c>
      <c r="N867" s="1" t="str">
        <f>Spaces!N867</f>
        <v/>
      </c>
      <c r="O867" s="1" t="str">
        <f>Spaces!O867</f>
        <v/>
      </c>
      <c r="P867" s="1" t="str">
        <f>Spaces!P867</f>
        <v/>
      </c>
      <c r="Q867" s="1" t="str">
        <f>Spaces!Q867</f>
        <v/>
      </c>
      <c r="R867" s="1" t="str">
        <f>Spaces!R867</f>
        <v/>
      </c>
      <c r="S867" s="1" t="str">
        <f>Spaces!S867</f>
        <v/>
      </c>
      <c r="T867" s="1" t="str">
        <f>Spaces!T867</f>
        <v/>
      </c>
      <c r="U867" s="1" t="str">
        <f>Spaces!U867</f>
        <v/>
      </c>
      <c r="V867" s="1" t="str">
        <f t="shared" si="1"/>
        <v/>
      </c>
      <c r="W867" s="5" t="str">
        <f t="shared" si="2"/>
        <v/>
      </c>
      <c r="X867" s="5" t="str">
        <f t="shared" si="3"/>
        <v/>
      </c>
      <c r="Y867" s="5" t="str">
        <f t="shared" si="4"/>
        <v/>
      </c>
      <c r="Z867" s="5" t="str">
        <f t="shared" si="5"/>
        <v/>
      </c>
    </row>
    <row r="868">
      <c r="A868" s="1" t="str">
        <f>Spaces!A868</f>
        <v/>
      </c>
      <c r="B868" s="1" t="str">
        <f>Spaces!B868</f>
        <v/>
      </c>
      <c r="C868" s="1" t="str">
        <f>Spaces!C868</f>
        <v/>
      </c>
      <c r="D868" s="1" t="str">
        <f>Spaces!D868</f>
        <v/>
      </c>
      <c r="E868" s="1" t="str">
        <f>Spaces!E868</f>
        <v/>
      </c>
      <c r="F868" s="1" t="str">
        <f>Spaces!F868</f>
        <v/>
      </c>
      <c r="G868" s="1" t="str">
        <f>Spaces!G868</f>
        <v/>
      </c>
      <c r="H868" s="1" t="str">
        <f>Spaces!H868</f>
        <v/>
      </c>
      <c r="I868" s="1" t="str">
        <f>Spaces!I868</f>
        <v/>
      </c>
      <c r="J868" s="1" t="str">
        <f>Spaces!J868</f>
        <v/>
      </c>
      <c r="K868" s="1" t="str">
        <f>Spaces!K868</f>
        <v/>
      </c>
      <c r="L868" s="1" t="str">
        <f>Spaces!L868</f>
        <v/>
      </c>
      <c r="M868" s="1" t="str">
        <f>Spaces!M868</f>
        <v/>
      </c>
      <c r="N868" s="1" t="str">
        <f>Spaces!N868</f>
        <v/>
      </c>
      <c r="O868" s="1" t="str">
        <f>Spaces!O868</f>
        <v/>
      </c>
      <c r="P868" s="1" t="str">
        <f>Spaces!P868</f>
        <v/>
      </c>
      <c r="Q868" s="1" t="str">
        <f>Spaces!Q868</f>
        <v/>
      </c>
      <c r="R868" s="1" t="str">
        <f>Spaces!R868</f>
        <v/>
      </c>
      <c r="S868" s="1" t="str">
        <f>Spaces!S868</f>
        <v/>
      </c>
      <c r="T868" s="1" t="str">
        <f>Spaces!T868</f>
        <v/>
      </c>
      <c r="U868" s="1" t="str">
        <f>Spaces!U868</f>
        <v/>
      </c>
      <c r="V868" s="1" t="str">
        <f t="shared" si="1"/>
        <v/>
      </c>
      <c r="W868" s="5" t="str">
        <f t="shared" si="2"/>
        <v/>
      </c>
      <c r="X868" s="5" t="str">
        <f t="shared" si="3"/>
        <v/>
      </c>
      <c r="Y868" s="5" t="str">
        <f t="shared" si="4"/>
        <v/>
      </c>
      <c r="Z868" s="5" t="str">
        <f t="shared" si="5"/>
        <v/>
      </c>
    </row>
    <row r="869">
      <c r="A869" s="1" t="str">
        <f>Spaces!A869</f>
        <v/>
      </c>
      <c r="B869" s="1" t="str">
        <f>Spaces!B869</f>
        <v/>
      </c>
      <c r="C869" s="1" t="str">
        <f>Spaces!C869</f>
        <v/>
      </c>
      <c r="D869" s="1" t="str">
        <f>Spaces!D869</f>
        <v/>
      </c>
      <c r="E869" s="1" t="str">
        <f>Spaces!E869</f>
        <v/>
      </c>
      <c r="F869" s="1" t="str">
        <f>Spaces!F869</f>
        <v/>
      </c>
      <c r="G869" s="1" t="str">
        <f>Spaces!G869</f>
        <v/>
      </c>
      <c r="H869" s="1" t="str">
        <f>Spaces!H869</f>
        <v/>
      </c>
      <c r="I869" s="1" t="str">
        <f>Spaces!I869</f>
        <v/>
      </c>
      <c r="J869" s="1" t="str">
        <f>Spaces!J869</f>
        <v/>
      </c>
      <c r="K869" s="1" t="str">
        <f>Spaces!K869</f>
        <v/>
      </c>
      <c r="L869" s="1" t="str">
        <f>Spaces!L869</f>
        <v/>
      </c>
      <c r="M869" s="1" t="str">
        <f>Spaces!M869</f>
        <v/>
      </c>
      <c r="N869" s="1" t="str">
        <f>Spaces!N869</f>
        <v/>
      </c>
      <c r="O869" s="1" t="str">
        <f>Spaces!O869</f>
        <v/>
      </c>
      <c r="P869" s="1" t="str">
        <f>Spaces!P869</f>
        <v/>
      </c>
      <c r="Q869" s="1" t="str">
        <f>Spaces!Q869</f>
        <v/>
      </c>
      <c r="R869" s="1" t="str">
        <f>Spaces!R869</f>
        <v/>
      </c>
      <c r="S869" s="1" t="str">
        <f>Spaces!S869</f>
        <v/>
      </c>
      <c r="T869" s="1" t="str">
        <f>Spaces!T869</f>
        <v/>
      </c>
      <c r="U869" s="1" t="str">
        <f>Spaces!U869</f>
        <v/>
      </c>
      <c r="V869" s="1" t="str">
        <f t="shared" si="1"/>
        <v/>
      </c>
      <c r="W869" s="5" t="str">
        <f t="shared" si="2"/>
        <v/>
      </c>
      <c r="X869" s="5" t="str">
        <f t="shared" si="3"/>
        <v/>
      </c>
      <c r="Y869" s="5" t="str">
        <f t="shared" si="4"/>
        <v/>
      </c>
      <c r="Z869" s="5" t="str">
        <f t="shared" si="5"/>
        <v/>
      </c>
    </row>
    <row r="870">
      <c r="A870" s="1" t="str">
        <f>Spaces!A870</f>
        <v/>
      </c>
      <c r="B870" s="1" t="str">
        <f>Spaces!B870</f>
        <v/>
      </c>
      <c r="C870" s="1" t="str">
        <f>Spaces!C870</f>
        <v/>
      </c>
      <c r="D870" s="1" t="str">
        <f>Spaces!D870</f>
        <v/>
      </c>
      <c r="E870" s="1" t="str">
        <f>Spaces!E870</f>
        <v/>
      </c>
      <c r="F870" s="1" t="str">
        <f>Spaces!F870</f>
        <v/>
      </c>
      <c r="G870" s="1" t="str">
        <f>Spaces!G870</f>
        <v/>
      </c>
      <c r="H870" s="1" t="str">
        <f>Spaces!H870</f>
        <v/>
      </c>
      <c r="I870" s="1" t="str">
        <f>Spaces!I870</f>
        <v/>
      </c>
      <c r="J870" s="1" t="str">
        <f>Spaces!J870</f>
        <v/>
      </c>
      <c r="K870" s="1" t="str">
        <f>Spaces!K870</f>
        <v/>
      </c>
      <c r="L870" s="1" t="str">
        <f>Spaces!L870</f>
        <v/>
      </c>
      <c r="M870" s="1" t="str">
        <f>Spaces!M870</f>
        <v/>
      </c>
      <c r="N870" s="1" t="str">
        <f>Spaces!N870</f>
        <v/>
      </c>
      <c r="O870" s="1" t="str">
        <f>Spaces!O870</f>
        <v/>
      </c>
      <c r="P870" s="1" t="str">
        <f>Spaces!P870</f>
        <v/>
      </c>
      <c r="Q870" s="1" t="str">
        <f>Spaces!Q870</f>
        <v/>
      </c>
      <c r="R870" s="1" t="str">
        <f>Spaces!R870</f>
        <v/>
      </c>
      <c r="S870" s="1" t="str">
        <f>Spaces!S870</f>
        <v/>
      </c>
      <c r="T870" s="1" t="str">
        <f>Spaces!T870</f>
        <v/>
      </c>
      <c r="U870" s="1" t="str">
        <f>Spaces!U870</f>
        <v/>
      </c>
      <c r="V870" s="1" t="str">
        <f t="shared" si="1"/>
        <v/>
      </c>
      <c r="W870" s="5" t="str">
        <f t="shared" si="2"/>
        <v/>
      </c>
      <c r="X870" s="5" t="str">
        <f t="shared" si="3"/>
        <v/>
      </c>
      <c r="Y870" s="5" t="str">
        <f t="shared" si="4"/>
        <v/>
      </c>
      <c r="Z870" s="5" t="str">
        <f t="shared" si="5"/>
        <v/>
      </c>
    </row>
    <row r="871">
      <c r="A871" s="1" t="str">
        <f>Spaces!A871</f>
        <v/>
      </c>
      <c r="B871" s="1" t="str">
        <f>Spaces!B871</f>
        <v/>
      </c>
      <c r="C871" s="1" t="str">
        <f>Spaces!C871</f>
        <v/>
      </c>
      <c r="D871" s="1" t="str">
        <f>Spaces!D871</f>
        <v/>
      </c>
      <c r="E871" s="1" t="str">
        <f>Spaces!E871</f>
        <v/>
      </c>
      <c r="F871" s="1" t="str">
        <f>Spaces!F871</f>
        <v/>
      </c>
      <c r="G871" s="1" t="str">
        <f>Spaces!G871</f>
        <v/>
      </c>
      <c r="H871" s="1" t="str">
        <f>Spaces!H871</f>
        <v/>
      </c>
      <c r="I871" s="1" t="str">
        <f>Spaces!I871</f>
        <v/>
      </c>
      <c r="J871" s="1" t="str">
        <f>Spaces!J871</f>
        <v/>
      </c>
      <c r="K871" s="1" t="str">
        <f>Spaces!K871</f>
        <v/>
      </c>
      <c r="L871" s="1" t="str">
        <f>Spaces!L871</f>
        <v/>
      </c>
      <c r="M871" s="1" t="str">
        <f>Spaces!M871</f>
        <v/>
      </c>
      <c r="N871" s="1" t="str">
        <f>Spaces!N871</f>
        <v/>
      </c>
      <c r="O871" s="1" t="str">
        <f>Spaces!O871</f>
        <v/>
      </c>
      <c r="P871" s="1" t="str">
        <f>Spaces!P871</f>
        <v/>
      </c>
      <c r="Q871" s="1" t="str">
        <f>Spaces!Q871</f>
        <v/>
      </c>
      <c r="R871" s="1" t="str">
        <f>Spaces!R871</f>
        <v/>
      </c>
      <c r="S871" s="1" t="str">
        <f>Spaces!S871</f>
        <v/>
      </c>
      <c r="T871" s="1" t="str">
        <f>Spaces!T871</f>
        <v/>
      </c>
      <c r="U871" s="1" t="str">
        <f>Spaces!U871</f>
        <v/>
      </c>
      <c r="V871" s="1" t="str">
        <f t="shared" si="1"/>
        <v/>
      </c>
      <c r="W871" s="5" t="str">
        <f t="shared" si="2"/>
        <v/>
      </c>
      <c r="X871" s="5" t="str">
        <f t="shared" si="3"/>
        <v/>
      </c>
      <c r="Y871" s="5" t="str">
        <f t="shared" si="4"/>
        <v/>
      </c>
      <c r="Z871" s="5" t="str">
        <f t="shared" si="5"/>
        <v/>
      </c>
    </row>
    <row r="872">
      <c r="A872" s="1" t="str">
        <f>Spaces!A872</f>
        <v/>
      </c>
      <c r="B872" s="1" t="str">
        <f>Spaces!B872</f>
        <v/>
      </c>
      <c r="C872" s="1" t="str">
        <f>Spaces!C872</f>
        <v/>
      </c>
      <c r="D872" s="1" t="str">
        <f>Spaces!D872</f>
        <v/>
      </c>
      <c r="E872" s="1" t="str">
        <f>Spaces!E872</f>
        <v/>
      </c>
      <c r="F872" s="1" t="str">
        <f>Spaces!F872</f>
        <v/>
      </c>
      <c r="G872" s="1" t="str">
        <f>Spaces!G872</f>
        <v/>
      </c>
      <c r="H872" s="1" t="str">
        <f>Spaces!H872</f>
        <v/>
      </c>
      <c r="I872" s="1" t="str">
        <f>Spaces!I872</f>
        <v/>
      </c>
      <c r="J872" s="1" t="str">
        <f>Spaces!J872</f>
        <v/>
      </c>
      <c r="K872" s="1" t="str">
        <f>Spaces!K872</f>
        <v/>
      </c>
      <c r="L872" s="1" t="str">
        <f>Spaces!L872</f>
        <v/>
      </c>
      <c r="M872" s="1" t="str">
        <f>Spaces!M872</f>
        <v/>
      </c>
      <c r="N872" s="1" t="str">
        <f>Spaces!N872</f>
        <v/>
      </c>
      <c r="O872" s="1" t="str">
        <f>Spaces!O872</f>
        <v/>
      </c>
      <c r="P872" s="1" t="str">
        <f>Spaces!P872</f>
        <v/>
      </c>
      <c r="Q872" s="1" t="str">
        <f>Spaces!Q872</f>
        <v/>
      </c>
      <c r="R872" s="1" t="str">
        <f>Spaces!R872</f>
        <v/>
      </c>
      <c r="S872" s="1" t="str">
        <f>Spaces!S872</f>
        <v/>
      </c>
      <c r="T872" s="1" t="str">
        <f>Spaces!T872</f>
        <v/>
      </c>
      <c r="U872" s="1" t="str">
        <f>Spaces!U872</f>
        <v/>
      </c>
      <c r="V872" s="1" t="str">
        <f t="shared" si="1"/>
        <v/>
      </c>
      <c r="W872" s="5" t="str">
        <f t="shared" si="2"/>
        <v/>
      </c>
      <c r="X872" s="5" t="str">
        <f t="shared" si="3"/>
        <v/>
      </c>
      <c r="Y872" s="5" t="str">
        <f t="shared" si="4"/>
        <v/>
      </c>
      <c r="Z872" s="5" t="str">
        <f t="shared" si="5"/>
        <v/>
      </c>
    </row>
    <row r="873">
      <c r="A873" s="1" t="str">
        <f>Spaces!A873</f>
        <v/>
      </c>
      <c r="B873" s="1" t="str">
        <f>Spaces!B873</f>
        <v/>
      </c>
      <c r="C873" s="1" t="str">
        <f>Spaces!C873</f>
        <v/>
      </c>
      <c r="D873" s="1" t="str">
        <f>Spaces!D873</f>
        <v/>
      </c>
      <c r="E873" s="1" t="str">
        <f>Spaces!E873</f>
        <v/>
      </c>
      <c r="F873" s="1" t="str">
        <f>Spaces!F873</f>
        <v/>
      </c>
      <c r="G873" s="1" t="str">
        <f>Spaces!G873</f>
        <v/>
      </c>
      <c r="H873" s="1" t="str">
        <f>Spaces!H873</f>
        <v/>
      </c>
      <c r="I873" s="1" t="str">
        <f>Spaces!I873</f>
        <v/>
      </c>
      <c r="J873" s="1" t="str">
        <f>Spaces!J873</f>
        <v/>
      </c>
      <c r="K873" s="1" t="str">
        <f>Spaces!K873</f>
        <v/>
      </c>
      <c r="L873" s="1" t="str">
        <f>Spaces!L873</f>
        <v/>
      </c>
      <c r="M873" s="1" t="str">
        <f>Spaces!M873</f>
        <v/>
      </c>
      <c r="N873" s="1" t="str">
        <f>Spaces!N873</f>
        <v/>
      </c>
      <c r="O873" s="1" t="str">
        <f>Spaces!O873</f>
        <v/>
      </c>
      <c r="P873" s="1" t="str">
        <f>Spaces!P873</f>
        <v/>
      </c>
      <c r="Q873" s="1" t="str">
        <f>Spaces!Q873</f>
        <v/>
      </c>
      <c r="R873" s="1" t="str">
        <f>Spaces!R873</f>
        <v/>
      </c>
      <c r="S873" s="1" t="str">
        <f>Spaces!S873</f>
        <v/>
      </c>
      <c r="T873" s="1" t="str">
        <f>Spaces!T873</f>
        <v/>
      </c>
      <c r="U873" s="1" t="str">
        <f>Spaces!U873</f>
        <v/>
      </c>
      <c r="V873" s="1" t="str">
        <f t="shared" si="1"/>
        <v/>
      </c>
      <c r="W873" s="5" t="str">
        <f t="shared" si="2"/>
        <v/>
      </c>
      <c r="X873" s="5" t="str">
        <f t="shared" si="3"/>
        <v/>
      </c>
      <c r="Y873" s="5" t="str">
        <f t="shared" si="4"/>
        <v/>
      </c>
      <c r="Z873" s="5" t="str">
        <f t="shared" si="5"/>
        <v/>
      </c>
    </row>
    <row r="874">
      <c r="A874" s="1" t="str">
        <f>Spaces!A874</f>
        <v/>
      </c>
      <c r="B874" s="1" t="str">
        <f>Spaces!B874</f>
        <v/>
      </c>
      <c r="C874" s="1" t="str">
        <f>Spaces!C874</f>
        <v/>
      </c>
      <c r="D874" s="1" t="str">
        <f>Spaces!D874</f>
        <v/>
      </c>
      <c r="E874" s="1" t="str">
        <f>Spaces!E874</f>
        <v/>
      </c>
      <c r="F874" s="1" t="str">
        <f>Spaces!F874</f>
        <v/>
      </c>
      <c r="G874" s="1" t="str">
        <f>Spaces!G874</f>
        <v/>
      </c>
      <c r="H874" s="1" t="str">
        <f>Spaces!H874</f>
        <v/>
      </c>
      <c r="I874" s="1" t="str">
        <f>Spaces!I874</f>
        <v/>
      </c>
      <c r="J874" s="1" t="str">
        <f>Spaces!J874</f>
        <v/>
      </c>
      <c r="K874" s="1" t="str">
        <f>Spaces!K874</f>
        <v/>
      </c>
      <c r="L874" s="1" t="str">
        <f>Spaces!L874</f>
        <v/>
      </c>
      <c r="M874" s="1" t="str">
        <f>Spaces!M874</f>
        <v/>
      </c>
      <c r="N874" s="1" t="str">
        <f>Spaces!N874</f>
        <v/>
      </c>
      <c r="O874" s="1" t="str">
        <f>Spaces!O874</f>
        <v/>
      </c>
      <c r="P874" s="1" t="str">
        <f>Spaces!P874</f>
        <v/>
      </c>
      <c r="Q874" s="1" t="str">
        <f>Spaces!Q874</f>
        <v/>
      </c>
      <c r="R874" s="1" t="str">
        <f>Spaces!R874</f>
        <v/>
      </c>
      <c r="S874" s="1" t="str">
        <f>Spaces!S874</f>
        <v/>
      </c>
      <c r="T874" s="1" t="str">
        <f>Spaces!T874</f>
        <v/>
      </c>
      <c r="U874" s="1" t="str">
        <f>Spaces!U874</f>
        <v/>
      </c>
      <c r="V874" s="1" t="str">
        <f t="shared" si="1"/>
        <v/>
      </c>
      <c r="W874" s="5" t="str">
        <f t="shared" si="2"/>
        <v/>
      </c>
      <c r="X874" s="5" t="str">
        <f t="shared" si="3"/>
        <v/>
      </c>
      <c r="Y874" s="5" t="str">
        <f t="shared" si="4"/>
        <v/>
      </c>
      <c r="Z874" s="5" t="str">
        <f t="shared" si="5"/>
        <v/>
      </c>
    </row>
    <row r="875">
      <c r="A875" s="1" t="str">
        <f>Spaces!A875</f>
        <v/>
      </c>
      <c r="B875" s="1" t="str">
        <f>Spaces!B875</f>
        <v/>
      </c>
      <c r="C875" s="1" t="str">
        <f>Spaces!C875</f>
        <v/>
      </c>
      <c r="D875" s="1" t="str">
        <f>Spaces!D875</f>
        <v/>
      </c>
      <c r="E875" s="1" t="str">
        <f>Spaces!E875</f>
        <v/>
      </c>
      <c r="F875" s="1" t="str">
        <f>Spaces!F875</f>
        <v/>
      </c>
      <c r="G875" s="1" t="str">
        <f>Spaces!G875</f>
        <v/>
      </c>
      <c r="H875" s="1" t="str">
        <f>Spaces!H875</f>
        <v/>
      </c>
      <c r="I875" s="1" t="str">
        <f>Spaces!I875</f>
        <v/>
      </c>
      <c r="J875" s="1" t="str">
        <f>Spaces!J875</f>
        <v/>
      </c>
      <c r="K875" s="1" t="str">
        <f>Spaces!K875</f>
        <v/>
      </c>
      <c r="L875" s="1" t="str">
        <f>Spaces!L875</f>
        <v/>
      </c>
      <c r="M875" s="1" t="str">
        <f>Spaces!M875</f>
        <v/>
      </c>
      <c r="N875" s="1" t="str">
        <f>Spaces!N875</f>
        <v/>
      </c>
      <c r="O875" s="1" t="str">
        <f>Spaces!O875</f>
        <v/>
      </c>
      <c r="P875" s="1" t="str">
        <f>Spaces!P875</f>
        <v/>
      </c>
      <c r="Q875" s="1" t="str">
        <f>Spaces!Q875</f>
        <v/>
      </c>
      <c r="R875" s="1" t="str">
        <f>Spaces!R875</f>
        <v/>
      </c>
      <c r="S875" s="1" t="str">
        <f>Spaces!S875</f>
        <v/>
      </c>
      <c r="T875" s="1" t="str">
        <f>Spaces!T875</f>
        <v/>
      </c>
      <c r="U875" s="1" t="str">
        <f>Spaces!U875</f>
        <v/>
      </c>
      <c r="V875" s="1" t="str">
        <f t="shared" si="1"/>
        <v/>
      </c>
      <c r="W875" s="5" t="str">
        <f t="shared" si="2"/>
        <v/>
      </c>
      <c r="X875" s="5" t="str">
        <f t="shared" si="3"/>
        <v/>
      </c>
      <c r="Y875" s="5" t="str">
        <f t="shared" si="4"/>
        <v/>
      </c>
      <c r="Z875" s="5" t="str">
        <f t="shared" si="5"/>
        <v/>
      </c>
    </row>
    <row r="876">
      <c r="A876" s="1" t="str">
        <f>Spaces!A876</f>
        <v/>
      </c>
      <c r="B876" s="1" t="str">
        <f>Spaces!B876</f>
        <v/>
      </c>
      <c r="C876" s="1" t="str">
        <f>Spaces!C876</f>
        <v/>
      </c>
      <c r="D876" s="1" t="str">
        <f>Spaces!D876</f>
        <v/>
      </c>
      <c r="E876" s="1" t="str">
        <f>Spaces!E876</f>
        <v/>
      </c>
      <c r="F876" s="1" t="str">
        <f>Spaces!F876</f>
        <v/>
      </c>
      <c r="G876" s="1" t="str">
        <f>Spaces!G876</f>
        <v/>
      </c>
      <c r="H876" s="1" t="str">
        <f>Spaces!H876</f>
        <v/>
      </c>
      <c r="I876" s="1" t="str">
        <f>Spaces!I876</f>
        <v/>
      </c>
      <c r="J876" s="1" t="str">
        <f>Spaces!J876</f>
        <v/>
      </c>
      <c r="K876" s="1" t="str">
        <f>Spaces!K876</f>
        <v/>
      </c>
      <c r="L876" s="1" t="str">
        <f>Spaces!L876</f>
        <v/>
      </c>
      <c r="M876" s="1" t="str">
        <f>Spaces!M876</f>
        <v/>
      </c>
      <c r="N876" s="1" t="str">
        <f>Spaces!N876</f>
        <v/>
      </c>
      <c r="O876" s="1" t="str">
        <f>Spaces!O876</f>
        <v/>
      </c>
      <c r="P876" s="1" t="str">
        <f>Spaces!P876</f>
        <v/>
      </c>
      <c r="Q876" s="1" t="str">
        <f>Spaces!Q876</f>
        <v/>
      </c>
      <c r="R876" s="1" t="str">
        <f>Spaces!R876</f>
        <v/>
      </c>
      <c r="S876" s="1" t="str">
        <f>Spaces!S876</f>
        <v/>
      </c>
      <c r="T876" s="1" t="str">
        <f>Spaces!T876</f>
        <v/>
      </c>
      <c r="U876" s="1" t="str">
        <f>Spaces!U876</f>
        <v/>
      </c>
      <c r="V876" s="1" t="str">
        <f t="shared" si="1"/>
        <v/>
      </c>
      <c r="W876" s="5" t="str">
        <f t="shared" si="2"/>
        <v/>
      </c>
      <c r="X876" s="5" t="str">
        <f t="shared" si="3"/>
        <v/>
      </c>
      <c r="Y876" s="5" t="str">
        <f t="shared" si="4"/>
        <v/>
      </c>
      <c r="Z876" s="5" t="str">
        <f t="shared" si="5"/>
        <v/>
      </c>
    </row>
    <row r="877">
      <c r="A877" s="1" t="str">
        <f>Spaces!A877</f>
        <v/>
      </c>
      <c r="B877" s="1" t="str">
        <f>Spaces!B877</f>
        <v/>
      </c>
      <c r="C877" s="1" t="str">
        <f>Spaces!C877</f>
        <v/>
      </c>
      <c r="D877" s="1" t="str">
        <f>Spaces!D877</f>
        <v/>
      </c>
      <c r="E877" s="1" t="str">
        <f>Spaces!E877</f>
        <v/>
      </c>
      <c r="F877" s="1" t="str">
        <f>Spaces!F877</f>
        <v/>
      </c>
      <c r="G877" s="1" t="str">
        <f>Spaces!G877</f>
        <v/>
      </c>
      <c r="H877" s="1" t="str">
        <f>Spaces!H877</f>
        <v/>
      </c>
      <c r="I877" s="1" t="str">
        <f>Spaces!I877</f>
        <v/>
      </c>
      <c r="J877" s="1" t="str">
        <f>Spaces!J877</f>
        <v/>
      </c>
      <c r="K877" s="1" t="str">
        <f>Spaces!K877</f>
        <v/>
      </c>
      <c r="L877" s="1" t="str">
        <f>Spaces!L877</f>
        <v/>
      </c>
      <c r="M877" s="1" t="str">
        <f>Spaces!M877</f>
        <v/>
      </c>
      <c r="N877" s="1" t="str">
        <f>Spaces!N877</f>
        <v/>
      </c>
      <c r="O877" s="1" t="str">
        <f>Spaces!O877</f>
        <v/>
      </c>
      <c r="P877" s="1" t="str">
        <f>Spaces!P877</f>
        <v/>
      </c>
      <c r="Q877" s="1" t="str">
        <f>Spaces!Q877</f>
        <v/>
      </c>
      <c r="R877" s="1" t="str">
        <f>Spaces!R877</f>
        <v/>
      </c>
      <c r="S877" s="1" t="str">
        <f>Spaces!S877</f>
        <v/>
      </c>
      <c r="T877" s="1" t="str">
        <f>Spaces!T877</f>
        <v/>
      </c>
      <c r="U877" s="1" t="str">
        <f>Spaces!U877</f>
        <v/>
      </c>
      <c r="V877" s="1" t="str">
        <f t="shared" si="1"/>
        <v/>
      </c>
      <c r="W877" s="5" t="str">
        <f t="shared" si="2"/>
        <v/>
      </c>
      <c r="X877" s="5" t="str">
        <f t="shared" si="3"/>
        <v/>
      </c>
      <c r="Y877" s="5" t="str">
        <f t="shared" si="4"/>
        <v/>
      </c>
      <c r="Z877" s="5" t="str">
        <f t="shared" si="5"/>
        <v/>
      </c>
    </row>
    <row r="878">
      <c r="A878" s="1" t="str">
        <f>Spaces!A878</f>
        <v/>
      </c>
      <c r="B878" s="1" t="str">
        <f>Spaces!B878</f>
        <v/>
      </c>
      <c r="C878" s="1" t="str">
        <f>Spaces!C878</f>
        <v/>
      </c>
      <c r="D878" s="1" t="str">
        <f>Spaces!D878</f>
        <v/>
      </c>
      <c r="E878" s="1" t="str">
        <f>Spaces!E878</f>
        <v/>
      </c>
      <c r="F878" s="1" t="str">
        <f>Spaces!F878</f>
        <v/>
      </c>
      <c r="G878" s="1" t="str">
        <f>Spaces!G878</f>
        <v/>
      </c>
      <c r="H878" s="1" t="str">
        <f>Spaces!H878</f>
        <v/>
      </c>
      <c r="I878" s="1" t="str">
        <f>Spaces!I878</f>
        <v/>
      </c>
      <c r="J878" s="1" t="str">
        <f>Spaces!J878</f>
        <v/>
      </c>
      <c r="K878" s="1" t="str">
        <f>Spaces!K878</f>
        <v/>
      </c>
      <c r="L878" s="1" t="str">
        <f>Spaces!L878</f>
        <v/>
      </c>
      <c r="M878" s="1" t="str">
        <f>Spaces!M878</f>
        <v/>
      </c>
      <c r="N878" s="1" t="str">
        <f>Spaces!N878</f>
        <v/>
      </c>
      <c r="O878" s="1" t="str">
        <f>Spaces!O878</f>
        <v/>
      </c>
      <c r="P878" s="1" t="str">
        <f>Spaces!P878</f>
        <v/>
      </c>
      <c r="Q878" s="1" t="str">
        <f>Spaces!Q878</f>
        <v/>
      </c>
      <c r="R878" s="1" t="str">
        <f>Spaces!R878</f>
        <v/>
      </c>
      <c r="S878" s="1" t="str">
        <f>Spaces!S878</f>
        <v/>
      </c>
      <c r="T878" s="1" t="str">
        <f>Spaces!T878</f>
        <v/>
      </c>
      <c r="U878" s="1" t="str">
        <f>Spaces!U878</f>
        <v/>
      </c>
      <c r="V878" s="1" t="str">
        <f t="shared" si="1"/>
        <v/>
      </c>
      <c r="W878" s="5" t="str">
        <f t="shared" si="2"/>
        <v/>
      </c>
      <c r="X878" s="5" t="str">
        <f t="shared" si="3"/>
        <v/>
      </c>
      <c r="Y878" s="5" t="str">
        <f t="shared" si="4"/>
        <v/>
      </c>
      <c r="Z878" s="5" t="str">
        <f t="shared" si="5"/>
        <v/>
      </c>
    </row>
    <row r="879">
      <c r="A879" s="1" t="str">
        <f>Spaces!A879</f>
        <v/>
      </c>
      <c r="B879" s="1" t="str">
        <f>Spaces!B879</f>
        <v/>
      </c>
      <c r="C879" s="1" t="str">
        <f>Spaces!C879</f>
        <v/>
      </c>
      <c r="D879" s="1" t="str">
        <f>Spaces!D879</f>
        <v/>
      </c>
      <c r="E879" s="1" t="str">
        <f>Spaces!E879</f>
        <v/>
      </c>
      <c r="F879" s="1" t="str">
        <f>Spaces!F879</f>
        <v/>
      </c>
      <c r="G879" s="1" t="str">
        <f>Spaces!G879</f>
        <v/>
      </c>
      <c r="H879" s="1" t="str">
        <f>Spaces!H879</f>
        <v/>
      </c>
      <c r="I879" s="1" t="str">
        <f>Spaces!I879</f>
        <v/>
      </c>
      <c r="J879" s="1" t="str">
        <f>Spaces!J879</f>
        <v/>
      </c>
      <c r="K879" s="1" t="str">
        <f>Spaces!K879</f>
        <v/>
      </c>
      <c r="L879" s="1" t="str">
        <f>Spaces!L879</f>
        <v/>
      </c>
      <c r="M879" s="1" t="str">
        <f>Spaces!M879</f>
        <v/>
      </c>
      <c r="N879" s="1" t="str">
        <f>Spaces!N879</f>
        <v/>
      </c>
      <c r="O879" s="1" t="str">
        <f>Spaces!O879</f>
        <v/>
      </c>
      <c r="P879" s="1" t="str">
        <f>Spaces!P879</f>
        <v/>
      </c>
      <c r="Q879" s="1" t="str">
        <f>Spaces!Q879</f>
        <v/>
      </c>
      <c r="R879" s="1" t="str">
        <f>Spaces!R879</f>
        <v/>
      </c>
      <c r="S879" s="1" t="str">
        <f>Spaces!S879</f>
        <v/>
      </c>
      <c r="T879" s="1" t="str">
        <f>Spaces!T879</f>
        <v/>
      </c>
      <c r="U879" s="1" t="str">
        <f>Spaces!U879</f>
        <v/>
      </c>
      <c r="V879" s="1" t="str">
        <f t="shared" si="1"/>
        <v/>
      </c>
      <c r="W879" s="5" t="str">
        <f t="shared" si="2"/>
        <v/>
      </c>
      <c r="X879" s="5" t="str">
        <f t="shared" si="3"/>
        <v/>
      </c>
      <c r="Y879" s="5" t="str">
        <f t="shared" si="4"/>
        <v/>
      </c>
      <c r="Z879" s="5" t="str">
        <f t="shared" si="5"/>
        <v/>
      </c>
    </row>
    <row r="880">
      <c r="A880" s="1" t="str">
        <f>Spaces!A880</f>
        <v/>
      </c>
      <c r="B880" s="1" t="str">
        <f>Spaces!B880</f>
        <v/>
      </c>
      <c r="C880" s="1" t="str">
        <f>Spaces!C880</f>
        <v/>
      </c>
      <c r="D880" s="1" t="str">
        <f>Spaces!D880</f>
        <v/>
      </c>
      <c r="E880" s="1" t="str">
        <f>Spaces!E880</f>
        <v/>
      </c>
      <c r="F880" s="1" t="str">
        <f>Spaces!F880</f>
        <v/>
      </c>
      <c r="G880" s="1" t="str">
        <f>Spaces!G880</f>
        <v/>
      </c>
      <c r="H880" s="1" t="str">
        <f>Spaces!H880</f>
        <v/>
      </c>
      <c r="I880" s="1" t="str">
        <f>Spaces!I880</f>
        <v/>
      </c>
      <c r="J880" s="1" t="str">
        <f>Spaces!J880</f>
        <v/>
      </c>
      <c r="K880" s="1" t="str">
        <f>Spaces!K880</f>
        <v/>
      </c>
      <c r="L880" s="1" t="str">
        <f>Spaces!L880</f>
        <v/>
      </c>
      <c r="M880" s="1" t="str">
        <f>Spaces!M880</f>
        <v/>
      </c>
      <c r="N880" s="1" t="str">
        <f>Spaces!N880</f>
        <v/>
      </c>
      <c r="O880" s="1" t="str">
        <f>Spaces!O880</f>
        <v/>
      </c>
      <c r="P880" s="1" t="str">
        <f>Spaces!P880</f>
        <v/>
      </c>
      <c r="Q880" s="1" t="str">
        <f>Spaces!Q880</f>
        <v/>
      </c>
      <c r="R880" s="1" t="str">
        <f>Spaces!R880</f>
        <v/>
      </c>
      <c r="S880" s="1" t="str">
        <f>Spaces!S880</f>
        <v/>
      </c>
      <c r="T880" s="1" t="str">
        <f>Spaces!T880</f>
        <v/>
      </c>
      <c r="U880" s="1" t="str">
        <f>Spaces!U880</f>
        <v/>
      </c>
      <c r="V880" s="1" t="str">
        <f t="shared" si="1"/>
        <v/>
      </c>
      <c r="W880" s="5" t="str">
        <f t="shared" si="2"/>
        <v/>
      </c>
      <c r="X880" s="5" t="str">
        <f t="shared" si="3"/>
        <v/>
      </c>
      <c r="Y880" s="5" t="str">
        <f t="shared" si="4"/>
        <v/>
      </c>
      <c r="Z880" s="5" t="str">
        <f t="shared" si="5"/>
        <v/>
      </c>
    </row>
    <row r="881">
      <c r="A881" s="1" t="str">
        <f>Spaces!A881</f>
        <v/>
      </c>
      <c r="B881" s="1" t="str">
        <f>Spaces!B881</f>
        <v/>
      </c>
      <c r="C881" s="1" t="str">
        <f>Spaces!C881</f>
        <v/>
      </c>
      <c r="D881" s="1" t="str">
        <f>Spaces!D881</f>
        <v/>
      </c>
      <c r="E881" s="1" t="str">
        <f>Spaces!E881</f>
        <v/>
      </c>
      <c r="F881" s="1" t="str">
        <f>Spaces!F881</f>
        <v/>
      </c>
      <c r="G881" s="1" t="str">
        <f>Spaces!G881</f>
        <v/>
      </c>
      <c r="H881" s="1" t="str">
        <f>Spaces!H881</f>
        <v/>
      </c>
      <c r="I881" s="1" t="str">
        <f>Spaces!I881</f>
        <v/>
      </c>
      <c r="J881" s="1" t="str">
        <f>Spaces!J881</f>
        <v/>
      </c>
      <c r="K881" s="1" t="str">
        <f>Spaces!K881</f>
        <v/>
      </c>
      <c r="L881" s="1" t="str">
        <f>Spaces!L881</f>
        <v/>
      </c>
      <c r="M881" s="1" t="str">
        <f>Spaces!M881</f>
        <v/>
      </c>
      <c r="N881" s="1" t="str">
        <f>Spaces!N881</f>
        <v/>
      </c>
      <c r="O881" s="1" t="str">
        <f>Spaces!O881</f>
        <v/>
      </c>
      <c r="P881" s="1" t="str">
        <f>Spaces!P881</f>
        <v/>
      </c>
      <c r="Q881" s="1" t="str">
        <f>Spaces!Q881</f>
        <v/>
      </c>
      <c r="R881" s="1" t="str">
        <f>Spaces!R881</f>
        <v/>
      </c>
      <c r="S881" s="1" t="str">
        <f>Spaces!S881</f>
        <v/>
      </c>
      <c r="T881" s="1" t="str">
        <f>Spaces!T881</f>
        <v/>
      </c>
      <c r="U881" s="1" t="str">
        <f>Spaces!U881</f>
        <v/>
      </c>
      <c r="V881" s="1" t="str">
        <f t="shared" si="1"/>
        <v/>
      </c>
      <c r="W881" s="5" t="str">
        <f t="shared" si="2"/>
        <v/>
      </c>
      <c r="X881" s="5" t="str">
        <f t="shared" si="3"/>
        <v/>
      </c>
      <c r="Y881" s="5" t="str">
        <f t="shared" si="4"/>
        <v/>
      </c>
      <c r="Z881" s="5" t="str">
        <f t="shared" si="5"/>
        <v/>
      </c>
    </row>
    <row r="882">
      <c r="A882" s="1" t="str">
        <f>Spaces!A882</f>
        <v/>
      </c>
      <c r="B882" s="1" t="str">
        <f>Spaces!B882</f>
        <v/>
      </c>
      <c r="C882" s="1" t="str">
        <f>Spaces!C882</f>
        <v/>
      </c>
      <c r="D882" s="1" t="str">
        <f>Spaces!D882</f>
        <v/>
      </c>
      <c r="E882" s="1" t="str">
        <f>Spaces!E882</f>
        <v/>
      </c>
      <c r="F882" s="1" t="str">
        <f>Spaces!F882</f>
        <v/>
      </c>
      <c r="G882" s="1" t="str">
        <f>Spaces!G882</f>
        <v/>
      </c>
      <c r="H882" s="1" t="str">
        <f>Spaces!H882</f>
        <v/>
      </c>
      <c r="I882" s="1" t="str">
        <f>Spaces!I882</f>
        <v/>
      </c>
      <c r="J882" s="1" t="str">
        <f>Spaces!J882</f>
        <v/>
      </c>
      <c r="K882" s="1" t="str">
        <f>Spaces!K882</f>
        <v/>
      </c>
      <c r="L882" s="1" t="str">
        <f>Spaces!L882</f>
        <v/>
      </c>
      <c r="M882" s="1" t="str">
        <f>Spaces!M882</f>
        <v/>
      </c>
      <c r="N882" s="1" t="str">
        <f>Spaces!N882</f>
        <v/>
      </c>
      <c r="O882" s="1" t="str">
        <f>Spaces!O882</f>
        <v/>
      </c>
      <c r="P882" s="1" t="str">
        <f>Spaces!P882</f>
        <v/>
      </c>
      <c r="Q882" s="1" t="str">
        <f>Spaces!Q882</f>
        <v/>
      </c>
      <c r="R882" s="1" t="str">
        <f>Spaces!R882</f>
        <v/>
      </c>
      <c r="S882" s="1" t="str">
        <f>Spaces!S882</f>
        <v/>
      </c>
      <c r="T882" s="1" t="str">
        <f>Spaces!T882</f>
        <v/>
      </c>
      <c r="U882" s="1" t="str">
        <f>Spaces!U882</f>
        <v/>
      </c>
      <c r="V882" s="1" t="str">
        <f t="shared" si="1"/>
        <v/>
      </c>
      <c r="W882" s="5" t="str">
        <f t="shared" si="2"/>
        <v/>
      </c>
      <c r="X882" s="5" t="str">
        <f t="shared" si="3"/>
        <v/>
      </c>
      <c r="Y882" s="5" t="str">
        <f t="shared" si="4"/>
        <v/>
      </c>
      <c r="Z882" s="5" t="str">
        <f t="shared" si="5"/>
        <v/>
      </c>
    </row>
    <row r="883">
      <c r="A883" s="1" t="str">
        <f>Spaces!A883</f>
        <v/>
      </c>
      <c r="B883" s="1" t="str">
        <f>Spaces!B883</f>
        <v/>
      </c>
      <c r="C883" s="1" t="str">
        <f>Spaces!C883</f>
        <v/>
      </c>
      <c r="D883" s="1" t="str">
        <f>Spaces!D883</f>
        <v/>
      </c>
      <c r="E883" s="1" t="str">
        <f>Spaces!E883</f>
        <v/>
      </c>
      <c r="F883" s="1" t="str">
        <f>Spaces!F883</f>
        <v/>
      </c>
      <c r="G883" s="1" t="str">
        <f>Spaces!G883</f>
        <v/>
      </c>
      <c r="H883" s="1" t="str">
        <f>Spaces!H883</f>
        <v/>
      </c>
      <c r="I883" s="1" t="str">
        <f>Spaces!I883</f>
        <v/>
      </c>
      <c r="J883" s="1" t="str">
        <f>Spaces!J883</f>
        <v/>
      </c>
      <c r="K883" s="1" t="str">
        <f>Spaces!K883</f>
        <v/>
      </c>
      <c r="L883" s="1" t="str">
        <f>Spaces!L883</f>
        <v/>
      </c>
      <c r="M883" s="1" t="str">
        <f>Spaces!M883</f>
        <v/>
      </c>
      <c r="N883" s="1" t="str">
        <f>Spaces!N883</f>
        <v/>
      </c>
      <c r="O883" s="1" t="str">
        <f>Spaces!O883</f>
        <v/>
      </c>
      <c r="P883" s="1" t="str">
        <f>Spaces!P883</f>
        <v/>
      </c>
      <c r="Q883" s="1" t="str">
        <f>Spaces!Q883</f>
        <v/>
      </c>
      <c r="R883" s="1" t="str">
        <f>Spaces!R883</f>
        <v/>
      </c>
      <c r="S883" s="1" t="str">
        <f>Spaces!S883</f>
        <v/>
      </c>
      <c r="T883" s="1" t="str">
        <f>Spaces!T883</f>
        <v/>
      </c>
      <c r="U883" s="1" t="str">
        <f>Spaces!U883</f>
        <v/>
      </c>
      <c r="V883" s="1" t="str">
        <f t="shared" si="1"/>
        <v/>
      </c>
      <c r="W883" s="5" t="str">
        <f t="shared" si="2"/>
        <v/>
      </c>
      <c r="X883" s="5" t="str">
        <f t="shared" si="3"/>
        <v/>
      </c>
      <c r="Y883" s="5" t="str">
        <f t="shared" si="4"/>
        <v/>
      </c>
      <c r="Z883" s="5" t="str">
        <f t="shared" si="5"/>
        <v/>
      </c>
    </row>
    <row r="884">
      <c r="A884" s="1" t="str">
        <f>Spaces!A884</f>
        <v/>
      </c>
      <c r="B884" s="1" t="str">
        <f>Spaces!B884</f>
        <v/>
      </c>
      <c r="C884" s="1" t="str">
        <f>Spaces!C884</f>
        <v/>
      </c>
      <c r="D884" s="1" t="str">
        <f>Spaces!D884</f>
        <v/>
      </c>
      <c r="E884" s="1" t="str">
        <f>Spaces!E884</f>
        <v/>
      </c>
      <c r="F884" s="1" t="str">
        <f>Spaces!F884</f>
        <v/>
      </c>
      <c r="G884" s="1" t="str">
        <f>Spaces!G884</f>
        <v/>
      </c>
      <c r="H884" s="1" t="str">
        <f>Spaces!H884</f>
        <v/>
      </c>
      <c r="I884" s="1" t="str">
        <f>Spaces!I884</f>
        <v/>
      </c>
      <c r="J884" s="1" t="str">
        <f>Spaces!J884</f>
        <v/>
      </c>
      <c r="K884" s="1" t="str">
        <f>Spaces!K884</f>
        <v/>
      </c>
      <c r="L884" s="1" t="str">
        <f>Spaces!L884</f>
        <v/>
      </c>
      <c r="M884" s="1" t="str">
        <f>Spaces!M884</f>
        <v/>
      </c>
      <c r="N884" s="1" t="str">
        <f>Spaces!N884</f>
        <v/>
      </c>
      <c r="O884" s="1" t="str">
        <f>Spaces!O884</f>
        <v/>
      </c>
      <c r="P884" s="1" t="str">
        <f>Spaces!P884</f>
        <v/>
      </c>
      <c r="Q884" s="1" t="str">
        <f>Spaces!Q884</f>
        <v/>
      </c>
      <c r="R884" s="1" t="str">
        <f>Spaces!R884</f>
        <v/>
      </c>
      <c r="S884" s="1" t="str">
        <f>Spaces!S884</f>
        <v/>
      </c>
      <c r="T884" s="1" t="str">
        <f>Spaces!T884</f>
        <v/>
      </c>
      <c r="U884" s="1" t="str">
        <f>Spaces!U884</f>
        <v/>
      </c>
      <c r="V884" s="1" t="str">
        <f t="shared" si="1"/>
        <v/>
      </c>
      <c r="W884" s="5" t="str">
        <f t="shared" si="2"/>
        <v/>
      </c>
      <c r="X884" s="5" t="str">
        <f t="shared" si="3"/>
        <v/>
      </c>
      <c r="Y884" s="5" t="str">
        <f t="shared" si="4"/>
        <v/>
      </c>
      <c r="Z884" s="5" t="str">
        <f t="shared" si="5"/>
        <v/>
      </c>
    </row>
    <row r="885">
      <c r="A885" s="1" t="str">
        <f>Spaces!A885</f>
        <v/>
      </c>
      <c r="B885" s="1" t="str">
        <f>Spaces!B885</f>
        <v/>
      </c>
      <c r="C885" s="1" t="str">
        <f>Spaces!C885</f>
        <v/>
      </c>
      <c r="D885" s="1" t="str">
        <f>Spaces!D885</f>
        <v/>
      </c>
      <c r="E885" s="1" t="str">
        <f>Spaces!E885</f>
        <v/>
      </c>
      <c r="F885" s="1" t="str">
        <f>Spaces!F885</f>
        <v/>
      </c>
      <c r="G885" s="1" t="str">
        <f>Spaces!G885</f>
        <v/>
      </c>
      <c r="H885" s="1" t="str">
        <f>Spaces!H885</f>
        <v/>
      </c>
      <c r="I885" s="1" t="str">
        <f>Spaces!I885</f>
        <v/>
      </c>
      <c r="J885" s="1" t="str">
        <f>Spaces!J885</f>
        <v/>
      </c>
      <c r="K885" s="1" t="str">
        <f>Spaces!K885</f>
        <v/>
      </c>
      <c r="L885" s="1" t="str">
        <f>Spaces!L885</f>
        <v/>
      </c>
      <c r="M885" s="1" t="str">
        <f>Spaces!M885</f>
        <v/>
      </c>
      <c r="N885" s="1" t="str">
        <f>Spaces!N885</f>
        <v/>
      </c>
      <c r="O885" s="1" t="str">
        <f>Spaces!O885</f>
        <v/>
      </c>
      <c r="P885" s="1" t="str">
        <f>Spaces!P885</f>
        <v/>
      </c>
      <c r="Q885" s="1" t="str">
        <f>Spaces!Q885</f>
        <v/>
      </c>
      <c r="R885" s="1" t="str">
        <f>Spaces!R885</f>
        <v/>
      </c>
      <c r="S885" s="1" t="str">
        <f>Spaces!S885</f>
        <v/>
      </c>
      <c r="T885" s="1" t="str">
        <f>Spaces!T885</f>
        <v/>
      </c>
      <c r="U885" s="1" t="str">
        <f>Spaces!U885</f>
        <v/>
      </c>
      <c r="V885" s="1" t="str">
        <f t="shared" si="1"/>
        <v/>
      </c>
      <c r="W885" s="5" t="str">
        <f t="shared" si="2"/>
        <v/>
      </c>
      <c r="X885" s="5" t="str">
        <f t="shared" si="3"/>
        <v/>
      </c>
      <c r="Y885" s="5" t="str">
        <f t="shared" si="4"/>
        <v/>
      </c>
      <c r="Z885" s="5" t="str">
        <f t="shared" si="5"/>
        <v/>
      </c>
    </row>
    <row r="886">
      <c r="A886" s="1" t="str">
        <f>Spaces!A886</f>
        <v/>
      </c>
      <c r="B886" s="1" t="str">
        <f>Spaces!B886</f>
        <v/>
      </c>
      <c r="C886" s="1" t="str">
        <f>Spaces!C886</f>
        <v/>
      </c>
      <c r="D886" s="1" t="str">
        <f>Spaces!D886</f>
        <v/>
      </c>
      <c r="E886" s="1" t="str">
        <f>Spaces!E886</f>
        <v/>
      </c>
      <c r="F886" s="1" t="str">
        <f>Spaces!F886</f>
        <v/>
      </c>
      <c r="G886" s="1" t="str">
        <f>Spaces!G886</f>
        <v/>
      </c>
      <c r="H886" s="1" t="str">
        <f>Spaces!H886</f>
        <v/>
      </c>
      <c r="I886" s="1" t="str">
        <f>Spaces!I886</f>
        <v/>
      </c>
      <c r="J886" s="1" t="str">
        <f>Spaces!J886</f>
        <v/>
      </c>
      <c r="K886" s="1" t="str">
        <f>Spaces!K886</f>
        <v/>
      </c>
      <c r="L886" s="1" t="str">
        <f>Spaces!L886</f>
        <v/>
      </c>
      <c r="M886" s="1" t="str">
        <f>Spaces!M886</f>
        <v/>
      </c>
      <c r="N886" s="1" t="str">
        <f>Spaces!N886</f>
        <v/>
      </c>
      <c r="O886" s="1" t="str">
        <f>Spaces!O886</f>
        <v/>
      </c>
      <c r="P886" s="1" t="str">
        <f>Spaces!P886</f>
        <v/>
      </c>
      <c r="Q886" s="1" t="str">
        <f>Spaces!Q886</f>
        <v/>
      </c>
      <c r="R886" s="1" t="str">
        <f>Spaces!R886</f>
        <v/>
      </c>
      <c r="S886" s="1" t="str">
        <f>Spaces!S886</f>
        <v/>
      </c>
      <c r="T886" s="1" t="str">
        <f>Spaces!T886</f>
        <v/>
      </c>
      <c r="U886" s="1" t="str">
        <f>Spaces!U886</f>
        <v/>
      </c>
      <c r="V886" s="1" t="str">
        <f t="shared" si="1"/>
        <v/>
      </c>
      <c r="W886" s="5" t="str">
        <f t="shared" si="2"/>
        <v/>
      </c>
      <c r="X886" s="5" t="str">
        <f t="shared" si="3"/>
        <v/>
      </c>
      <c r="Y886" s="5" t="str">
        <f t="shared" si="4"/>
        <v/>
      </c>
      <c r="Z886" s="5" t="str">
        <f t="shared" si="5"/>
        <v/>
      </c>
    </row>
    <row r="887">
      <c r="A887" s="1" t="str">
        <f>Spaces!A887</f>
        <v/>
      </c>
      <c r="B887" s="1" t="str">
        <f>Spaces!B887</f>
        <v/>
      </c>
      <c r="C887" s="1" t="str">
        <f>Spaces!C887</f>
        <v/>
      </c>
      <c r="D887" s="1" t="str">
        <f>Spaces!D887</f>
        <v/>
      </c>
      <c r="E887" s="1" t="str">
        <f>Spaces!E887</f>
        <v/>
      </c>
      <c r="F887" s="1" t="str">
        <f>Spaces!F887</f>
        <v/>
      </c>
      <c r="G887" s="1" t="str">
        <f>Spaces!G887</f>
        <v/>
      </c>
      <c r="H887" s="1" t="str">
        <f>Spaces!H887</f>
        <v/>
      </c>
      <c r="I887" s="1" t="str">
        <f>Spaces!I887</f>
        <v/>
      </c>
      <c r="J887" s="1" t="str">
        <f>Spaces!J887</f>
        <v/>
      </c>
      <c r="K887" s="1" t="str">
        <f>Spaces!K887</f>
        <v/>
      </c>
      <c r="L887" s="1" t="str">
        <f>Spaces!L887</f>
        <v/>
      </c>
      <c r="M887" s="1" t="str">
        <f>Spaces!M887</f>
        <v/>
      </c>
      <c r="N887" s="1" t="str">
        <f>Spaces!N887</f>
        <v/>
      </c>
      <c r="O887" s="1" t="str">
        <f>Spaces!O887</f>
        <v/>
      </c>
      <c r="P887" s="1" t="str">
        <f>Spaces!P887</f>
        <v/>
      </c>
      <c r="Q887" s="1" t="str">
        <f>Spaces!Q887</f>
        <v/>
      </c>
      <c r="R887" s="1" t="str">
        <f>Spaces!R887</f>
        <v/>
      </c>
      <c r="S887" s="1" t="str">
        <f>Spaces!S887</f>
        <v/>
      </c>
      <c r="T887" s="1" t="str">
        <f>Spaces!T887</f>
        <v/>
      </c>
      <c r="U887" s="1" t="str">
        <f>Spaces!U887</f>
        <v/>
      </c>
      <c r="V887" s="1" t="str">
        <f t="shared" si="1"/>
        <v/>
      </c>
      <c r="W887" s="5" t="str">
        <f t="shared" si="2"/>
        <v/>
      </c>
      <c r="X887" s="5" t="str">
        <f t="shared" si="3"/>
        <v/>
      </c>
      <c r="Y887" s="5" t="str">
        <f t="shared" si="4"/>
        <v/>
      </c>
      <c r="Z887" s="5" t="str">
        <f t="shared" si="5"/>
        <v/>
      </c>
    </row>
    <row r="888">
      <c r="A888" s="1" t="str">
        <f>Spaces!A888</f>
        <v/>
      </c>
      <c r="B888" s="1" t="str">
        <f>Spaces!B888</f>
        <v/>
      </c>
      <c r="C888" s="1" t="str">
        <f>Spaces!C888</f>
        <v/>
      </c>
      <c r="D888" s="1" t="str">
        <f>Spaces!D888</f>
        <v/>
      </c>
      <c r="E888" s="1" t="str">
        <f>Spaces!E888</f>
        <v/>
      </c>
      <c r="F888" s="1" t="str">
        <f>Spaces!F888</f>
        <v/>
      </c>
      <c r="G888" s="1" t="str">
        <f>Spaces!G888</f>
        <v/>
      </c>
      <c r="H888" s="1" t="str">
        <f>Spaces!H888</f>
        <v/>
      </c>
      <c r="I888" s="1" t="str">
        <f>Spaces!I888</f>
        <v/>
      </c>
      <c r="J888" s="1" t="str">
        <f>Spaces!J888</f>
        <v/>
      </c>
      <c r="K888" s="1" t="str">
        <f>Spaces!K888</f>
        <v/>
      </c>
      <c r="L888" s="1" t="str">
        <f>Spaces!L888</f>
        <v/>
      </c>
      <c r="M888" s="1" t="str">
        <f>Spaces!M888</f>
        <v/>
      </c>
      <c r="N888" s="1" t="str">
        <f>Spaces!N888</f>
        <v/>
      </c>
      <c r="O888" s="1" t="str">
        <f>Spaces!O888</f>
        <v/>
      </c>
      <c r="P888" s="1" t="str">
        <f>Spaces!P888</f>
        <v/>
      </c>
      <c r="Q888" s="1" t="str">
        <f>Spaces!Q888</f>
        <v/>
      </c>
      <c r="R888" s="1" t="str">
        <f>Spaces!R888</f>
        <v/>
      </c>
      <c r="S888" s="1" t="str">
        <f>Spaces!S888</f>
        <v/>
      </c>
      <c r="T888" s="1" t="str">
        <f>Spaces!T888</f>
        <v/>
      </c>
      <c r="U888" s="1" t="str">
        <f>Spaces!U888</f>
        <v/>
      </c>
      <c r="V888" s="1" t="str">
        <f t="shared" si="1"/>
        <v/>
      </c>
      <c r="W888" s="5" t="str">
        <f t="shared" si="2"/>
        <v/>
      </c>
      <c r="X888" s="5" t="str">
        <f t="shared" si="3"/>
        <v/>
      </c>
      <c r="Y888" s="5" t="str">
        <f t="shared" si="4"/>
        <v/>
      </c>
      <c r="Z888" s="5" t="str">
        <f t="shared" si="5"/>
        <v/>
      </c>
    </row>
    <row r="889">
      <c r="A889" s="1" t="str">
        <f>Spaces!A889</f>
        <v/>
      </c>
      <c r="B889" s="1" t="str">
        <f>Spaces!B889</f>
        <v/>
      </c>
      <c r="C889" s="1" t="str">
        <f>Spaces!C889</f>
        <v/>
      </c>
      <c r="D889" s="1" t="str">
        <f>Spaces!D889</f>
        <v/>
      </c>
      <c r="E889" s="1" t="str">
        <f>Spaces!E889</f>
        <v/>
      </c>
      <c r="F889" s="1" t="str">
        <f>Spaces!F889</f>
        <v/>
      </c>
      <c r="G889" s="1" t="str">
        <f>Spaces!G889</f>
        <v/>
      </c>
      <c r="H889" s="1" t="str">
        <f>Spaces!H889</f>
        <v/>
      </c>
      <c r="I889" s="1" t="str">
        <f>Spaces!I889</f>
        <v/>
      </c>
      <c r="J889" s="1" t="str">
        <f>Spaces!J889</f>
        <v/>
      </c>
      <c r="K889" s="1" t="str">
        <f>Spaces!K889</f>
        <v/>
      </c>
      <c r="L889" s="1" t="str">
        <f>Spaces!L889</f>
        <v/>
      </c>
      <c r="M889" s="1" t="str">
        <f>Spaces!M889</f>
        <v/>
      </c>
      <c r="N889" s="1" t="str">
        <f>Spaces!N889</f>
        <v/>
      </c>
      <c r="O889" s="1" t="str">
        <f>Spaces!O889</f>
        <v/>
      </c>
      <c r="P889" s="1" t="str">
        <f>Spaces!P889</f>
        <v/>
      </c>
      <c r="Q889" s="1" t="str">
        <f>Spaces!Q889</f>
        <v/>
      </c>
      <c r="R889" s="1" t="str">
        <f>Spaces!R889</f>
        <v/>
      </c>
      <c r="S889" s="1" t="str">
        <f>Spaces!S889</f>
        <v/>
      </c>
      <c r="T889" s="1" t="str">
        <f>Spaces!T889</f>
        <v/>
      </c>
      <c r="U889" s="1" t="str">
        <f>Spaces!U889</f>
        <v/>
      </c>
      <c r="V889" s="1" t="str">
        <f t="shared" si="1"/>
        <v/>
      </c>
      <c r="W889" s="5" t="str">
        <f t="shared" si="2"/>
        <v/>
      </c>
      <c r="X889" s="5" t="str">
        <f t="shared" si="3"/>
        <v/>
      </c>
      <c r="Y889" s="5" t="str">
        <f t="shared" si="4"/>
        <v/>
      </c>
      <c r="Z889" s="5" t="str">
        <f t="shared" si="5"/>
        <v/>
      </c>
    </row>
    <row r="890">
      <c r="A890" s="1" t="str">
        <f>Spaces!A890</f>
        <v/>
      </c>
      <c r="B890" s="1" t="str">
        <f>Spaces!B890</f>
        <v/>
      </c>
      <c r="C890" s="1" t="str">
        <f>Spaces!C890</f>
        <v/>
      </c>
      <c r="D890" s="1" t="str">
        <f>Spaces!D890</f>
        <v/>
      </c>
      <c r="E890" s="1" t="str">
        <f>Spaces!E890</f>
        <v/>
      </c>
      <c r="F890" s="1" t="str">
        <f>Spaces!F890</f>
        <v/>
      </c>
      <c r="G890" s="1" t="str">
        <f>Spaces!G890</f>
        <v/>
      </c>
      <c r="H890" s="1" t="str">
        <f>Spaces!H890</f>
        <v/>
      </c>
      <c r="I890" s="1" t="str">
        <f>Spaces!I890</f>
        <v/>
      </c>
      <c r="J890" s="1" t="str">
        <f>Spaces!J890</f>
        <v/>
      </c>
      <c r="K890" s="1" t="str">
        <f>Spaces!K890</f>
        <v/>
      </c>
      <c r="L890" s="1" t="str">
        <f>Spaces!L890</f>
        <v/>
      </c>
      <c r="M890" s="1" t="str">
        <f>Spaces!M890</f>
        <v/>
      </c>
      <c r="N890" s="1" t="str">
        <f>Spaces!N890</f>
        <v/>
      </c>
      <c r="O890" s="1" t="str">
        <f>Spaces!O890</f>
        <v/>
      </c>
      <c r="P890" s="1" t="str">
        <f>Spaces!P890</f>
        <v/>
      </c>
      <c r="Q890" s="1" t="str">
        <f>Spaces!Q890</f>
        <v/>
      </c>
      <c r="R890" s="1" t="str">
        <f>Spaces!R890</f>
        <v/>
      </c>
      <c r="S890" s="1" t="str">
        <f>Spaces!S890</f>
        <v/>
      </c>
      <c r="T890" s="1" t="str">
        <f>Spaces!T890</f>
        <v/>
      </c>
      <c r="U890" s="1" t="str">
        <f>Spaces!U890</f>
        <v/>
      </c>
      <c r="V890" s="1" t="str">
        <f t="shared" si="1"/>
        <v/>
      </c>
      <c r="W890" s="5" t="str">
        <f t="shared" si="2"/>
        <v/>
      </c>
      <c r="X890" s="5" t="str">
        <f t="shared" si="3"/>
        <v/>
      </c>
      <c r="Y890" s="5" t="str">
        <f t="shared" si="4"/>
        <v/>
      </c>
      <c r="Z890" s="5" t="str">
        <f t="shared" si="5"/>
        <v/>
      </c>
    </row>
    <row r="891">
      <c r="A891" s="1" t="str">
        <f>Spaces!A891</f>
        <v/>
      </c>
      <c r="B891" s="1" t="str">
        <f>Spaces!B891</f>
        <v/>
      </c>
      <c r="C891" s="1" t="str">
        <f>Spaces!C891</f>
        <v/>
      </c>
      <c r="D891" s="1" t="str">
        <f>Spaces!D891</f>
        <v/>
      </c>
      <c r="E891" s="1" t="str">
        <f>Spaces!E891</f>
        <v/>
      </c>
      <c r="F891" s="1" t="str">
        <f>Spaces!F891</f>
        <v/>
      </c>
      <c r="G891" s="1" t="str">
        <f>Spaces!G891</f>
        <v/>
      </c>
      <c r="H891" s="1" t="str">
        <f>Spaces!H891</f>
        <v/>
      </c>
      <c r="I891" s="1" t="str">
        <f>Spaces!I891</f>
        <v/>
      </c>
      <c r="J891" s="1" t="str">
        <f>Spaces!J891</f>
        <v/>
      </c>
      <c r="K891" s="1" t="str">
        <f>Spaces!K891</f>
        <v/>
      </c>
      <c r="L891" s="1" t="str">
        <f>Spaces!L891</f>
        <v/>
      </c>
      <c r="M891" s="1" t="str">
        <f>Spaces!M891</f>
        <v/>
      </c>
      <c r="N891" s="1" t="str">
        <f>Spaces!N891</f>
        <v/>
      </c>
      <c r="O891" s="1" t="str">
        <f>Spaces!O891</f>
        <v/>
      </c>
      <c r="P891" s="1" t="str">
        <f>Spaces!P891</f>
        <v/>
      </c>
      <c r="Q891" s="1" t="str">
        <f>Spaces!Q891</f>
        <v/>
      </c>
      <c r="R891" s="1" t="str">
        <f>Spaces!R891</f>
        <v/>
      </c>
      <c r="S891" s="1" t="str">
        <f>Spaces!S891</f>
        <v/>
      </c>
      <c r="T891" s="1" t="str">
        <f>Spaces!T891</f>
        <v/>
      </c>
      <c r="U891" s="1" t="str">
        <f>Spaces!U891</f>
        <v/>
      </c>
      <c r="V891" s="1" t="str">
        <f t="shared" si="1"/>
        <v/>
      </c>
      <c r="W891" s="5" t="str">
        <f t="shared" si="2"/>
        <v/>
      </c>
      <c r="X891" s="5" t="str">
        <f t="shared" si="3"/>
        <v/>
      </c>
      <c r="Y891" s="5" t="str">
        <f t="shared" si="4"/>
        <v/>
      </c>
      <c r="Z891" s="5" t="str">
        <f t="shared" si="5"/>
        <v/>
      </c>
    </row>
    <row r="892">
      <c r="A892" s="1" t="str">
        <f>Spaces!A892</f>
        <v/>
      </c>
      <c r="B892" s="1" t="str">
        <f>Spaces!B892</f>
        <v/>
      </c>
      <c r="C892" s="1" t="str">
        <f>Spaces!C892</f>
        <v/>
      </c>
      <c r="D892" s="1" t="str">
        <f>Spaces!D892</f>
        <v/>
      </c>
      <c r="E892" s="1" t="str">
        <f>Spaces!E892</f>
        <v/>
      </c>
      <c r="F892" s="1" t="str">
        <f>Spaces!F892</f>
        <v/>
      </c>
      <c r="G892" s="1" t="str">
        <f>Spaces!G892</f>
        <v/>
      </c>
      <c r="H892" s="1" t="str">
        <f>Spaces!H892</f>
        <v/>
      </c>
      <c r="I892" s="1" t="str">
        <f>Spaces!I892</f>
        <v/>
      </c>
      <c r="J892" s="1" t="str">
        <f>Spaces!J892</f>
        <v/>
      </c>
      <c r="K892" s="1" t="str">
        <f>Spaces!K892</f>
        <v/>
      </c>
      <c r="L892" s="1" t="str">
        <f>Spaces!L892</f>
        <v/>
      </c>
      <c r="M892" s="1" t="str">
        <f>Spaces!M892</f>
        <v/>
      </c>
      <c r="N892" s="1" t="str">
        <f>Spaces!N892</f>
        <v/>
      </c>
      <c r="O892" s="1" t="str">
        <f>Spaces!O892</f>
        <v/>
      </c>
      <c r="P892" s="1" t="str">
        <f>Spaces!P892</f>
        <v/>
      </c>
      <c r="Q892" s="1" t="str">
        <f>Spaces!Q892</f>
        <v/>
      </c>
      <c r="R892" s="1" t="str">
        <f>Spaces!R892</f>
        <v/>
      </c>
      <c r="S892" s="1" t="str">
        <f>Spaces!S892</f>
        <v/>
      </c>
      <c r="T892" s="1" t="str">
        <f>Spaces!T892</f>
        <v/>
      </c>
      <c r="U892" s="1" t="str">
        <f>Spaces!U892</f>
        <v/>
      </c>
      <c r="V892" s="1" t="str">
        <f t="shared" si="1"/>
        <v/>
      </c>
      <c r="W892" s="5" t="str">
        <f t="shared" si="2"/>
        <v/>
      </c>
      <c r="X892" s="5" t="str">
        <f t="shared" si="3"/>
        <v/>
      </c>
      <c r="Y892" s="5" t="str">
        <f t="shared" si="4"/>
        <v/>
      </c>
      <c r="Z892" s="5" t="str">
        <f t="shared" si="5"/>
        <v/>
      </c>
    </row>
    <row r="893">
      <c r="A893" s="1" t="str">
        <f>Spaces!A893</f>
        <v/>
      </c>
      <c r="B893" s="1" t="str">
        <f>Spaces!B893</f>
        <v/>
      </c>
      <c r="C893" s="1" t="str">
        <f>Spaces!C893</f>
        <v/>
      </c>
      <c r="D893" s="1" t="str">
        <f>Spaces!D893</f>
        <v/>
      </c>
      <c r="E893" s="1" t="str">
        <f>Spaces!E893</f>
        <v/>
      </c>
      <c r="F893" s="1" t="str">
        <f>Spaces!F893</f>
        <v/>
      </c>
      <c r="G893" s="1" t="str">
        <f>Spaces!G893</f>
        <v/>
      </c>
      <c r="H893" s="1" t="str">
        <f>Spaces!H893</f>
        <v/>
      </c>
      <c r="I893" s="1" t="str">
        <f>Spaces!I893</f>
        <v/>
      </c>
      <c r="J893" s="1" t="str">
        <f>Spaces!J893</f>
        <v/>
      </c>
      <c r="K893" s="1" t="str">
        <f>Spaces!K893</f>
        <v/>
      </c>
      <c r="L893" s="1" t="str">
        <f>Spaces!L893</f>
        <v/>
      </c>
      <c r="M893" s="1" t="str">
        <f>Spaces!M893</f>
        <v/>
      </c>
      <c r="N893" s="1" t="str">
        <f>Spaces!N893</f>
        <v/>
      </c>
      <c r="O893" s="1" t="str">
        <f>Spaces!O893</f>
        <v/>
      </c>
      <c r="P893" s="1" t="str">
        <f>Spaces!P893</f>
        <v/>
      </c>
      <c r="Q893" s="1" t="str">
        <f>Spaces!Q893</f>
        <v/>
      </c>
      <c r="R893" s="1" t="str">
        <f>Spaces!R893</f>
        <v/>
      </c>
      <c r="S893" s="1" t="str">
        <f>Spaces!S893</f>
        <v/>
      </c>
      <c r="T893" s="1" t="str">
        <f>Spaces!T893</f>
        <v/>
      </c>
      <c r="U893" s="1" t="str">
        <f>Spaces!U893</f>
        <v/>
      </c>
      <c r="V893" s="1" t="str">
        <f t="shared" si="1"/>
        <v/>
      </c>
      <c r="W893" s="5" t="str">
        <f t="shared" si="2"/>
        <v/>
      </c>
      <c r="X893" s="5" t="str">
        <f t="shared" si="3"/>
        <v/>
      </c>
      <c r="Y893" s="5" t="str">
        <f t="shared" si="4"/>
        <v/>
      </c>
      <c r="Z893" s="5" t="str">
        <f t="shared" si="5"/>
        <v/>
      </c>
    </row>
    <row r="894">
      <c r="A894" s="1" t="str">
        <f>Spaces!A894</f>
        <v/>
      </c>
      <c r="B894" s="1" t="str">
        <f>Spaces!B894</f>
        <v/>
      </c>
      <c r="C894" s="1" t="str">
        <f>Spaces!C894</f>
        <v/>
      </c>
      <c r="D894" s="1" t="str">
        <f>Spaces!D894</f>
        <v/>
      </c>
      <c r="E894" s="1" t="str">
        <f>Spaces!E894</f>
        <v/>
      </c>
      <c r="F894" s="1" t="str">
        <f>Spaces!F894</f>
        <v/>
      </c>
      <c r="G894" s="1" t="str">
        <f>Spaces!G894</f>
        <v/>
      </c>
      <c r="H894" s="1" t="str">
        <f>Spaces!H894</f>
        <v/>
      </c>
      <c r="I894" s="1" t="str">
        <f>Spaces!I894</f>
        <v/>
      </c>
      <c r="J894" s="1" t="str">
        <f>Spaces!J894</f>
        <v/>
      </c>
      <c r="K894" s="1" t="str">
        <f>Spaces!K894</f>
        <v/>
      </c>
      <c r="L894" s="1" t="str">
        <f>Spaces!L894</f>
        <v/>
      </c>
      <c r="M894" s="1" t="str">
        <f>Spaces!M894</f>
        <v/>
      </c>
      <c r="N894" s="1" t="str">
        <f>Spaces!N894</f>
        <v/>
      </c>
      <c r="O894" s="1" t="str">
        <f>Spaces!O894</f>
        <v/>
      </c>
      <c r="P894" s="1" t="str">
        <f>Spaces!P894</f>
        <v/>
      </c>
      <c r="Q894" s="1" t="str">
        <f>Spaces!Q894</f>
        <v/>
      </c>
      <c r="R894" s="1" t="str">
        <f>Spaces!R894</f>
        <v/>
      </c>
      <c r="S894" s="1" t="str">
        <f>Spaces!S894</f>
        <v/>
      </c>
      <c r="T894" s="1" t="str">
        <f>Spaces!T894</f>
        <v/>
      </c>
      <c r="U894" s="1" t="str">
        <f>Spaces!U894</f>
        <v/>
      </c>
      <c r="V894" s="1" t="str">
        <f t="shared" si="1"/>
        <v/>
      </c>
      <c r="W894" s="5" t="str">
        <f t="shared" si="2"/>
        <v/>
      </c>
      <c r="X894" s="5" t="str">
        <f t="shared" si="3"/>
        <v/>
      </c>
      <c r="Y894" s="5" t="str">
        <f t="shared" si="4"/>
        <v/>
      </c>
      <c r="Z894" s="5" t="str">
        <f t="shared" si="5"/>
        <v/>
      </c>
    </row>
    <row r="895">
      <c r="A895" s="1" t="str">
        <f>Spaces!A895</f>
        <v/>
      </c>
      <c r="B895" s="1" t="str">
        <f>Spaces!B895</f>
        <v/>
      </c>
      <c r="C895" s="1" t="str">
        <f>Spaces!C895</f>
        <v/>
      </c>
      <c r="D895" s="1" t="str">
        <f>Spaces!D895</f>
        <v/>
      </c>
      <c r="E895" s="1" t="str">
        <f>Spaces!E895</f>
        <v/>
      </c>
      <c r="F895" s="1" t="str">
        <f>Spaces!F895</f>
        <v/>
      </c>
      <c r="G895" s="1" t="str">
        <f>Spaces!G895</f>
        <v/>
      </c>
      <c r="H895" s="1" t="str">
        <f>Spaces!H895</f>
        <v/>
      </c>
      <c r="I895" s="1" t="str">
        <f>Spaces!I895</f>
        <v/>
      </c>
      <c r="J895" s="1" t="str">
        <f>Spaces!J895</f>
        <v/>
      </c>
      <c r="K895" s="1" t="str">
        <f>Spaces!K895</f>
        <v/>
      </c>
      <c r="L895" s="1" t="str">
        <f>Spaces!L895</f>
        <v/>
      </c>
      <c r="M895" s="1" t="str">
        <f>Spaces!M895</f>
        <v/>
      </c>
      <c r="N895" s="1" t="str">
        <f>Spaces!N895</f>
        <v/>
      </c>
      <c r="O895" s="1" t="str">
        <f>Spaces!O895</f>
        <v/>
      </c>
      <c r="P895" s="1" t="str">
        <f>Spaces!P895</f>
        <v/>
      </c>
      <c r="Q895" s="1" t="str">
        <f>Spaces!Q895</f>
        <v/>
      </c>
      <c r="R895" s="1" t="str">
        <f>Spaces!R895</f>
        <v/>
      </c>
      <c r="S895" s="1" t="str">
        <f>Spaces!S895</f>
        <v/>
      </c>
      <c r="T895" s="1" t="str">
        <f>Spaces!T895</f>
        <v/>
      </c>
      <c r="U895" s="1" t="str">
        <f>Spaces!U895</f>
        <v/>
      </c>
      <c r="V895" s="1" t="str">
        <f t="shared" si="1"/>
        <v/>
      </c>
      <c r="W895" s="5" t="str">
        <f t="shared" si="2"/>
        <v/>
      </c>
      <c r="X895" s="5" t="str">
        <f t="shared" si="3"/>
        <v/>
      </c>
      <c r="Y895" s="5" t="str">
        <f t="shared" si="4"/>
        <v/>
      </c>
      <c r="Z895" s="5" t="str">
        <f t="shared" si="5"/>
        <v/>
      </c>
    </row>
    <row r="896">
      <c r="A896" s="1" t="str">
        <f>Spaces!A896</f>
        <v/>
      </c>
      <c r="B896" s="1" t="str">
        <f>Spaces!B896</f>
        <v/>
      </c>
      <c r="C896" s="1" t="str">
        <f>Spaces!C896</f>
        <v/>
      </c>
      <c r="D896" s="1" t="str">
        <f>Spaces!D896</f>
        <v/>
      </c>
      <c r="E896" s="1" t="str">
        <f>Spaces!E896</f>
        <v/>
      </c>
      <c r="F896" s="1" t="str">
        <f>Spaces!F896</f>
        <v/>
      </c>
      <c r="G896" s="1" t="str">
        <f>Spaces!G896</f>
        <v/>
      </c>
      <c r="H896" s="1" t="str">
        <f>Spaces!H896</f>
        <v/>
      </c>
      <c r="I896" s="1" t="str">
        <f>Spaces!I896</f>
        <v/>
      </c>
      <c r="J896" s="1" t="str">
        <f>Spaces!J896</f>
        <v/>
      </c>
      <c r="K896" s="1" t="str">
        <f>Spaces!K896</f>
        <v/>
      </c>
      <c r="L896" s="1" t="str">
        <f>Spaces!L896</f>
        <v/>
      </c>
      <c r="M896" s="1" t="str">
        <f>Spaces!M896</f>
        <v/>
      </c>
      <c r="N896" s="1" t="str">
        <f>Spaces!N896</f>
        <v/>
      </c>
      <c r="O896" s="1" t="str">
        <f>Spaces!O896</f>
        <v/>
      </c>
      <c r="P896" s="1" t="str">
        <f>Spaces!P896</f>
        <v/>
      </c>
      <c r="Q896" s="1" t="str">
        <f>Spaces!Q896</f>
        <v/>
      </c>
      <c r="R896" s="1" t="str">
        <f>Spaces!R896</f>
        <v/>
      </c>
      <c r="S896" s="1" t="str">
        <f>Spaces!S896</f>
        <v/>
      </c>
      <c r="T896" s="1" t="str">
        <f>Spaces!T896</f>
        <v/>
      </c>
      <c r="U896" s="1" t="str">
        <f>Spaces!U896</f>
        <v/>
      </c>
      <c r="V896" s="1" t="str">
        <f t="shared" si="1"/>
        <v/>
      </c>
      <c r="W896" s="5" t="str">
        <f t="shared" si="2"/>
        <v/>
      </c>
      <c r="X896" s="5" t="str">
        <f t="shared" si="3"/>
        <v/>
      </c>
      <c r="Y896" s="5" t="str">
        <f t="shared" si="4"/>
        <v/>
      </c>
      <c r="Z896" s="5" t="str">
        <f t="shared" si="5"/>
        <v/>
      </c>
    </row>
    <row r="897">
      <c r="A897" s="1" t="str">
        <f>Spaces!A897</f>
        <v/>
      </c>
      <c r="B897" s="1" t="str">
        <f>Spaces!B897</f>
        <v/>
      </c>
      <c r="C897" s="1" t="str">
        <f>Spaces!C897</f>
        <v/>
      </c>
      <c r="D897" s="1" t="str">
        <f>Spaces!D897</f>
        <v/>
      </c>
      <c r="E897" s="1" t="str">
        <f>Spaces!E897</f>
        <v/>
      </c>
      <c r="F897" s="1" t="str">
        <f>Spaces!F897</f>
        <v/>
      </c>
      <c r="G897" s="1" t="str">
        <f>Spaces!G897</f>
        <v/>
      </c>
      <c r="H897" s="1" t="str">
        <f>Spaces!H897</f>
        <v/>
      </c>
      <c r="I897" s="1" t="str">
        <f>Spaces!I897</f>
        <v/>
      </c>
      <c r="J897" s="1" t="str">
        <f>Spaces!J897</f>
        <v/>
      </c>
      <c r="K897" s="1" t="str">
        <f>Spaces!K897</f>
        <v/>
      </c>
      <c r="L897" s="1" t="str">
        <f>Spaces!L897</f>
        <v/>
      </c>
      <c r="M897" s="1" t="str">
        <f>Spaces!M897</f>
        <v/>
      </c>
      <c r="N897" s="1" t="str">
        <f>Spaces!N897</f>
        <v/>
      </c>
      <c r="O897" s="1" t="str">
        <f>Spaces!O897</f>
        <v/>
      </c>
      <c r="P897" s="1" t="str">
        <f>Spaces!P897</f>
        <v/>
      </c>
      <c r="Q897" s="1" t="str">
        <f>Spaces!Q897</f>
        <v/>
      </c>
      <c r="R897" s="1" t="str">
        <f>Spaces!R897</f>
        <v/>
      </c>
      <c r="S897" s="1" t="str">
        <f>Spaces!S897</f>
        <v/>
      </c>
      <c r="T897" s="1" t="str">
        <f>Spaces!T897</f>
        <v/>
      </c>
      <c r="U897" s="1" t="str">
        <f>Spaces!U897</f>
        <v/>
      </c>
      <c r="V897" s="1" t="str">
        <f t="shared" si="1"/>
        <v/>
      </c>
      <c r="W897" s="5" t="str">
        <f t="shared" si="2"/>
        <v/>
      </c>
      <c r="X897" s="5" t="str">
        <f t="shared" si="3"/>
        <v/>
      </c>
      <c r="Y897" s="5" t="str">
        <f t="shared" si="4"/>
        <v/>
      </c>
      <c r="Z897" s="5" t="str">
        <f t="shared" si="5"/>
        <v/>
      </c>
    </row>
    <row r="898">
      <c r="A898" s="1" t="str">
        <f>Spaces!A898</f>
        <v/>
      </c>
      <c r="B898" s="1" t="str">
        <f>Spaces!B898</f>
        <v/>
      </c>
      <c r="C898" s="1" t="str">
        <f>Spaces!C898</f>
        <v/>
      </c>
      <c r="D898" s="1" t="str">
        <f>Spaces!D898</f>
        <v/>
      </c>
      <c r="E898" s="1" t="str">
        <f>Spaces!E898</f>
        <v/>
      </c>
      <c r="F898" s="1" t="str">
        <f>Spaces!F898</f>
        <v/>
      </c>
      <c r="G898" s="1" t="str">
        <f>Spaces!G898</f>
        <v/>
      </c>
      <c r="H898" s="1" t="str">
        <f>Spaces!H898</f>
        <v/>
      </c>
      <c r="I898" s="1" t="str">
        <f>Spaces!I898</f>
        <v/>
      </c>
      <c r="J898" s="1" t="str">
        <f>Spaces!J898</f>
        <v/>
      </c>
      <c r="K898" s="1" t="str">
        <f>Spaces!K898</f>
        <v/>
      </c>
      <c r="L898" s="1" t="str">
        <f>Spaces!L898</f>
        <v/>
      </c>
      <c r="M898" s="1" t="str">
        <f>Spaces!M898</f>
        <v/>
      </c>
      <c r="N898" s="1" t="str">
        <f>Spaces!N898</f>
        <v/>
      </c>
      <c r="O898" s="1" t="str">
        <f>Spaces!O898</f>
        <v/>
      </c>
      <c r="P898" s="1" t="str">
        <f>Spaces!P898</f>
        <v/>
      </c>
      <c r="Q898" s="1" t="str">
        <f>Spaces!Q898</f>
        <v/>
      </c>
      <c r="R898" s="1" t="str">
        <f>Spaces!R898</f>
        <v/>
      </c>
      <c r="S898" s="1" t="str">
        <f>Spaces!S898</f>
        <v/>
      </c>
      <c r="T898" s="1" t="str">
        <f>Spaces!T898</f>
        <v/>
      </c>
      <c r="U898" s="1" t="str">
        <f>Spaces!U898</f>
        <v/>
      </c>
      <c r="V898" s="1" t="str">
        <f t="shared" si="1"/>
        <v/>
      </c>
      <c r="W898" s="5" t="str">
        <f t="shared" si="2"/>
        <v/>
      </c>
      <c r="X898" s="5" t="str">
        <f t="shared" si="3"/>
        <v/>
      </c>
      <c r="Y898" s="5" t="str">
        <f t="shared" si="4"/>
        <v/>
      </c>
      <c r="Z898" s="5" t="str">
        <f t="shared" si="5"/>
        <v/>
      </c>
    </row>
    <row r="899">
      <c r="A899" s="1" t="str">
        <f>Spaces!A899</f>
        <v/>
      </c>
      <c r="B899" s="1" t="str">
        <f>Spaces!B899</f>
        <v/>
      </c>
      <c r="C899" s="1" t="str">
        <f>Spaces!C899</f>
        <v/>
      </c>
      <c r="D899" s="1" t="str">
        <f>Spaces!D899</f>
        <v/>
      </c>
      <c r="E899" s="1" t="str">
        <f>Spaces!E899</f>
        <v/>
      </c>
      <c r="F899" s="1" t="str">
        <f>Spaces!F899</f>
        <v/>
      </c>
      <c r="G899" s="1" t="str">
        <f>Spaces!G899</f>
        <v/>
      </c>
      <c r="H899" s="1" t="str">
        <f>Spaces!H899</f>
        <v/>
      </c>
      <c r="I899" s="1" t="str">
        <f>Spaces!I899</f>
        <v/>
      </c>
      <c r="J899" s="1" t="str">
        <f>Spaces!J899</f>
        <v/>
      </c>
      <c r="K899" s="1" t="str">
        <f>Spaces!K899</f>
        <v/>
      </c>
      <c r="L899" s="1" t="str">
        <f>Spaces!L899</f>
        <v/>
      </c>
      <c r="M899" s="1" t="str">
        <f>Spaces!M899</f>
        <v/>
      </c>
      <c r="N899" s="1" t="str">
        <f>Spaces!N899</f>
        <v/>
      </c>
      <c r="O899" s="1" t="str">
        <f>Spaces!O899</f>
        <v/>
      </c>
      <c r="P899" s="1" t="str">
        <f>Spaces!P899</f>
        <v/>
      </c>
      <c r="Q899" s="1" t="str">
        <f>Spaces!Q899</f>
        <v/>
      </c>
      <c r="R899" s="1" t="str">
        <f>Spaces!R899</f>
        <v/>
      </c>
      <c r="S899" s="1" t="str">
        <f>Spaces!S899</f>
        <v/>
      </c>
      <c r="T899" s="1" t="str">
        <f>Spaces!T899</f>
        <v/>
      </c>
      <c r="U899" s="1" t="str">
        <f>Spaces!U899</f>
        <v/>
      </c>
      <c r="V899" s="1" t="str">
        <f t="shared" si="1"/>
        <v/>
      </c>
      <c r="W899" s="5" t="str">
        <f t="shared" si="2"/>
        <v/>
      </c>
      <c r="X899" s="5" t="str">
        <f t="shared" si="3"/>
        <v/>
      </c>
      <c r="Y899" s="5" t="str">
        <f t="shared" si="4"/>
        <v/>
      </c>
      <c r="Z899" s="5" t="str">
        <f t="shared" si="5"/>
        <v/>
      </c>
    </row>
    <row r="900">
      <c r="A900" s="1" t="str">
        <f>Spaces!A900</f>
        <v/>
      </c>
      <c r="B900" s="1" t="str">
        <f>Spaces!B900</f>
        <v/>
      </c>
      <c r="C900" s="1" t="str">
        <f>Spaces!C900</f>
        <v/>
      </c>
      <c r="D900" s="1" t="str">
        <f>Spaces!D900</f>
        <v/>
      </c>
      <c r="E900" s="1" t="str">
        <f>Spaces!E900</f>
        <v/>
      </c>
      <c r="F900" s="1" t="str">
        <f>Spaces!F900</f>
        <v/>
      </c>
      <c r="G900" s="1" t="str">
        <f>Spaces!G900</f>
        <v/>
      </c>
      <c r="H900" s="1" t="str">
        <f>Spaces!H900</f>
        <v/>
      </c>
      <c r="I900" s="1" t="str">
        <f>Spaces!I900</f>
        <v/>
      </c>
      <c r="J900" s="1" t="str">
        <f>Spaces!J900</f>
        <v/>
      </c>
      <c r="K900" s="1" t="str">
        <f>Spaces!K900</f>
        <v/>
      </c>
      <c r="L900" s="1" t="str">
        <f>Spaces!L900</f>
        <v/>
      </c>
      <c r="M900" s="1" t="str">
        <f>Spaces!M900</f>
        <v/>
      </c>
      <c r="N900" s="1" t="str">
        <f>Spaces!N900</f>
        <v/>
      </c>
      <c r="O900" s="1" t="str">
        <f>Spaces!O900</f>
        <v/>
      </c>
      <c r="P900" s="1" t="str">
        <f>Spaces!P900</f>
        <v/>
      </c>
      <c r="Q900" s="1" t="str">
        <f>Spaces!Q900</f>
        <v/>
      </c>
      <c r="R900" s="1" t="str">
        <f>Spaces!R900</f>
        <v/>
      </c>
      <c r="S900" s="1" t="str">
        <f>Spaces!S900</f>
        <v/>
      </c>
      <c r="T900" s="1" t="str">
        <f>Spaces!T900</f>
        <v/>
      </c>
      <c r="U900" s="1" t="str">
        <f>Spaces!U900</f>
        <v/>
      </c>
      <c r="V900" s="1" t="str">
        <f t="shared" si="1"/>
        <v/>
      </c>
      <c r="W900" s="5" t="str">
        <f t="shared" si="2"/>
        <v/>
      </c>
      <c r="X900" s="5" t="str">
        <f t="shared" si="3"/>
        <v/>
      </c>
      <c r="Y900" s="5" t="str">
        <f t="shared" si="4"/>
        <v/>
      </c>
      <c r="Z900" s="5" t="str">
        <f t="shared" si="5"/>
        <v/>
      </c>
    </row>
    <row r="901">
      <c r="A901" s="1" t="str">
        <f>Spaces!A901</f>
        <v/>
      </c>
      <c r="B901" s="1" t="str">
        <f>Spaces!B901</f>
        <v/>
      </c>
      <c r="C901" s="1" t="str">
        <f>Spaces!C901</f>
        <v/>
      </c>
      <c r="D901" s="1" t="str">
        <f>Spaces!D901</f>
        <v/>
      </c>
      <c r="E901" s="1" t="str">
        <f>Spaces!E901</f>
        <v/>
      </c>
      <c r="F901" s="1" t="str">
        <f>Spaces!F901</f>
        <v/>
      </c>
      <c r="G901" s="1" t="str">
        <f>Spaces!G901</f>
        <v/>
      </c>
      <c r="H901" s="1" t="str">
        <f>Spaces!H901</f>
        <v/>
      </c>
      <c r="I901" s="1" t="str">
        <f>Spaces!I901</f>
        <v/>
      </c>
      <c r="J901" s="1" t="str">
        <f>Spaces!J901</f>
        <v/>
      </c>
      <c r="K901" s="1" t="str">
        <f>Spaces!K901</f>
        <v/>
      </c>
      <c r="L901" s="1" t="str">
        <f>Spaces!L901</f>
        <v/>
      </c>
      <c r="M901" s="1" t="str">
        <f>Spaces!M901</f>
        <v/>
      </c>
      <c r="N901" s="1" t="str">
        <f>Spaces!N901</f>
        <v/>
      </c>
      <c r="O901" s="1" t="str">
        <f>Spaces!O901</f>
        <v/>
      </c>
      <c r="P901" s="1" t="str">
        <f>Spaces!P901</f>
        <v/>
      </c>
      <c r="Q901" s="1" t="str">
        <f>Spaces!Q901</f>
        <v/>
      </c>
      <c r="R901" s="1" t="str">
        <f>Spaces!R901</f>
        <v/>
      </c>
      <c r="S901" s="1" t="str">
        <f>Spaces!S901</f>
        <v/>
      </c>
      <c r="T901" s="1" t="str">
        <f>Spaces!T901</f>
        <v/>
      </c>
      <c r="U901" s="1" t="str">
        <f>Spaces!U901</f>
        <v/>
      </c>
      <c r="V901" s="1" t="str">
        <f t="shared" si="1"/>
        <v/>
      </c>
      <c r="W901" s="5" t="str">
        <f t="shared" si="2"/>
        <v/>
      </c>
      <c r="X901" s="5" t="str">
        <f t="shared" si="3"/>
        <v/>
      </c>
      <c r="Y901" s="5" t="str">
        <f t="shared" si="4"/>
        <v/>
      </c>
      <c r="Z901" s="5" t="str">
        <f t="shared" si="5"/>
        <v/>
      </c>
    </row>
    <row r="902">
      <c r="A902" s="1" t="str">
        <f>Spaces!A902</f>
        <v/>
      </c>
      <c r="B902" s="1" t="str">
        <f>Spaces!B902</f>
        <v/>
      </c>
      <c r="C902" s="1" t="str">
        <f>Spaces!C902</f>
        <v/>
      </c>
      <c r="D902" s="1" t="str">
        <f>Spaces!D902</f>
        <v/>
      </c>
      <c r="E902" s="1" t="str">
        <f>Spaces!E902</f>
        <v/>
      </c>
      <c r="F902" s="1" t="str">
        <f>Spaces!F902</f>
        <v/>
      </c>
      <c r="G902" s="1" t="str">
        <f>Spaces!G902</f>
        <v/>
      </c>
      <c r="H902" s="1" t="str">
        <f>Spaces!H902</f>
        <v/>
      </c>
      <c r="I902" s="1" t="str">
        <f>Spaces!I902</f>
        <v/>
      </c>
      <c r="J902" s="1" t="str">
        <f>Spaces!J902</f>
        <v/>
      </c>
      <c r="K902" s="1" t="str">
        <f>Spaces!K902</f>
        <v/>
      </c>
      <c r="L902" s="1" t="str">
        <f>Spaces!L902</f>
        <v/>
      </c>
      <c r="M902" s="1" t="str">
        <f>Spaces!M902</f>
        <v/>
      </c>
      <c r="N902" s="1" t="str">
        <f>Spaces!N902</f>
        <v/>
      </c>
      <c r="O902" s="1" t="str">
        <f>Spaces!O902</f>
        <v/>
      </c>
      <c r="P902" s="1" t="str">
        <f>Spaces!P902</f>
        <v/>
      </c>
      <c r="Q902" s="1" t="str">
        <f>Spaces!Q902</f>
        <v/>
      </c>
      <c r="R902" s="1" t="str">
        <f>Spaces!R902</f>
        <v/>
      </c>
      <c r="S902" s="1" t="str">
        <f>Spaces!S902</f>
        <v/>
      </c>
      <c r="T902" s="1" t="str">
        <f>Spaces!T902</f>
        <v/>
      </c>
      <c r="U902" s="1" t="str">
        <f>Spaces!U902</f>
        <v/>
      </c>
      <c r="V902" s="1" t="str">
        <f t="shared" si="1"/>
        <v/>
      </c>
      <c r="W902" s="5" t="str">
        <f t="shared" si="2"/>
        <v/>
      </c>
      <c r="X902" s="5" t="str">
        <f t="shared" si="3"/>
        <v/>
      </c>
      <c r="Y902" s="5" t="str">
        <f t="shared" si="4"/>
        <v/>
      </c>
      <c r="Z902" s="5" t="str">
        <f t="shared" si="5"/>
        <v/>
      </c>
    </row>
    <row r="903">
      <c r="A903" s="1" t="str">
        <f>Spaces!A903</f>
        <v/>
      </c>
      <c r="B903" s="1" t="str">
        <f>Spaces!B903</f>
        <v/>
      </c>
      <c r="C903" s="1" t="str">
        <f>Spaces!C903</f>
        <v/>
      </c>
      <c r="D903" s="1" t="str">
        <f>Spaces!D903</f>
        <v/>
      </c>
      <c r="E903" s="1" t="str">
        <f>Spaces!E903</f>
        <v/>
      </c>
      <c r="F903" s="1" t="str">
        <f>Spaces!F903</f>
        <v/>
      </c>
      <c r="G903" s="1" t="str">
        <f>Spaces!G903</f>
        <v/>
      </c>
      <c r="H903" s="1" t="str">
        <f>Spaces!H903</f>
        <v/>
      </c>
      <c r="I903" s="1" t="str">
        <f>Spaces!I903</f>
        <v/>
      </c>
      <c r="J903" s="1" t="str">
        <f>Spaces!J903</f>
        <v/>
      </c>
      <c r="K903" s="1" t="str">
        <f>Spaces!K903</f>
        <v/>
      </c>
      <c r="L903" s="1" t="str">
        <f>Spaces!L903</f>
        <v/>
      </c>
      <c r="M903" s="1" t="str">
        <f>Spaces!M903</f>
        <v/>
      </c>
      <c r="N903" s="1" t="str">
        <f>Spaces!N903</f>
        <v/>
      </c>
      <c r="O903" s="1" t="str">
        <f>Spaces!O903</f>
        <v/>
      </c>
      <c r="P903" s="1" t="str">
        <f>Spaces!P903</f>
        <v/>
      </c>
      <c r="Q903" s="1" t="str">
        <f>Spaces!Q903</f>
        <v/>
      </c>
      <c r="R903" s="1" t="str">
        <f>Spaces!R903</f>
        <v/>
      </c>
      <c r="S903" s="1" t="str">
        <f>Spaces!S903</f>
        <v/>
      </c>
      <c r="T903" s="1" t="str">
        <f>Spaces!T903</f>
        <v/>
      </c>
      <c r="U903" s="1" t="str">
        <f>Spaces!U903</f>
        <v/>
      </c>
      <c r="V903" s="1" t="str">
        <f t="shared" si="1"/>
        <v/>
      </c>
      <c r="W903" s="5" t="str">
        <f t="shared" si="2"/>
        <v/>
      </c>
      <c r="X903" s="5" t="str">
        <f t="shared" si="3"/>
        <v/>
      </c>
      <c r="Y903" s="5" t="str">
        <f t="shared" si="4"/>
        <v/>
      </c>
      <c r="Z903" s="5" t="str">
        <f t="shared" si="5"/>
        <v/>
      </c>
    </row>
    <row r="904">
      <c r="A904" s="1" t="str">
        <f>Spaces!A904</f>
        <v/>
      </c>
      <c r="B904" s="1" t="str">
        <f>Spaces!B904</f>
        <v/>
      </c>
      <c r="C904" s="1" t="str">
        <f>Spaces!C904</f>
        <v/>
      </c>
      <c r="D904" s="1" t="str">
        <f>Spaces!D904</f>
        <v/>
      </c>
      <c r="E904" s="1" t="str">
        <f>Spaces!E904</f>
        <v/>
      </c>
      <c r="F904" s="1" t="str">
        <f>Spaces!F904</f>
        <v/>
      </c>
      <c r="G904" s="1" t="str">
        <f>Spaces!G904</f>
        <v/>
      </c>
      <c r="H904" s="1" t="str">
        <f>Spaces!H904</f>
        <v/>
      </c>
      <c r="I904" s="1" t="str">
        <f>Spaces!I904</f>
        <v/>
      </c>
      <c r="J904" s="1" t="str">
        <f>Spaces!J904</f>
        <v/>
      </c>
      <c r="K904" s="1" t="str">
        <f>Spaces!K904</f>
        <v/>
      </c>
      <c r="L904" s="1" t="str">
        <f>Spaces!L904</f>
        <v/>
      </c>
      <c r="M904" s="1" t="str">
        <f>Spaces!M904</f>
        <v/>
      </c>
      <c r="N904" s="1" t="str">
        <f>Spaces!N904</f>
        <v/>
      </c>
      <c r="O904" s="1" t="str">
        <f>Spaces!O904</f>
        <v/>
      </c>
      <c r="P904" s="1" t="str">
        <f>Spaces!P904</f>
        <v/>
      </c>
      <c r="Q904" s="1" t="str">
        <f>Spaces!Q904</f>
        <v/>
      </c>
      <c r="R904" s="1" t="str">
        <f>Spaces!R904</f>
        <v/>
      </c>
      <c r="S904" s="1" t="str">
        <f>Spaces!S904</f>
        <v/>
      </c>
      <c r="T904" s="1" t="str">
        <f>Spaces!T904</f>
        <v/>
      </c>
      <c r="U904" s="1" t="str">
        <f>Spaces!U904</f>
        <v/>
      </c>
      <c r="V904" s="1" t="str">
        <f t="shared" si="1"/>
        <v/>
      </c>
      <c r="W904" s="5" t="str">
        <f t="shared" si="2"/>
        <v/>
      </c>
      <c r="X904" s="5" t="str">
        <f t="shared" si="3"/>
        <v/>
      </c>
      <c r="Y904" s="5" t="str">
        <f t="shared" si="4"/>
        <v/>
      </c>
      <c r="Z904" s="5" t="str">
        <f t="shared" si="5"/>
        <v/>
      </c>
    </row>
    <row r="905">
      <c r="A905" s="1" t="str">
        <f>Spaces!A905</f>
        <v/>
      </c>
      <c r="B905" s="1" t="str">
        <f>Spaces!B905</f>
        <v/>
      </c>
      <c r="C905" s="1" t="str">
        <f>Spaces!C905</f>
        <v/>
      </c>
      <c r="D905" s="1" t="str">
        <f>Spaces!D905</f>
        <v/>
      </c>
      <c r="E905" s="1" t="str">
        <f>Spaces!E905</f>
        <v/>
      </c>
      <c r="F905" s="1" t="str">
        <f>Spaces!F905</f>
        <v/>
      </c>
      <c r="G905" s="1" t="str">
        <f>Spaces!G905</f>
        <v/>
      </c>
      <c r="H905" s="1" t="str">
        <f>Spaces!H905</f>
        <v/>
      </c>
      <c r="I905" s="1" t="str">
        <f>Spaces!I905</f>
        <v/>
      </c>
      <c r="J905" s="1" t="str">
        <f>Spaces!J905</f>
        <v/>
      </c>
      <c r="K905" s="1" t="str">
        <f>Spaces!K905</f>
        <v/>
      </c>
      <c r="L905" s="1" t="str">
        <f>Spaces!L905</f>
        <v/>
      </c>
      <c r="M905" s="1" t="str">
        <f>Spaces!M905</f>
        <v/>
      </c>
      <c r="N905" s="1" t="str">
        <f>Spaces!N905</f>
        <v/>
      </c>
      <c r="O905" s="1" t="str">
        <f>Spaces!O905</f>
        <v/>
      </c>
      <c r="P905" s="1" t="str">
        <f>Spaces!P905</f>
        <v/>
      </c>
      <c r="Q905" s="1" t="str">
        <f>Spaces!Q905</f>
        <v/>
      </c>
      <c r="R905" s="1" t="str">
        <f>Spaces!R905</f>
        <v/>
      </c>
      <c r="S905" s="1" t="str">
        <f>Spaces!S905</f>
        <v/>
      </c>
      <c r="T905" s="1" t="str">
        <f>Spaces!T905</f>
        <v/>
      </c>
      <c r="U905" s="1" t="str">
        <f>Spaces!U905</f>
        <v/>
      </c>
      <c r="V905" s="1" t="str">
        <f t="shared" si="1"/>
        <v/>
      </c>
      <c r="W905" s="5" t="str">
        <f t="shared" si="2"/>
        <v/>
      </c>
      <c r="X905" s="5" t="str">
        <f t="shared" si="3"/>
        <v/>
      </c>
      <c r="Y905" s="5" t="str">
        <f t="shared" si="4"/>
        <v/>
      </c>
      <c r="Z905" s="5" t="str">
        <f t="shared" si="5"/>
        <v/>
      </c>
    </row>
    <row r="906">
      <c r="A906" s="1" t="str">
        <f>Spaces!A906</f>
        <v/>
      </c>
      <c r="B906" s="1" t="str">
        <f>Spaces!B906</f>
        <v/>
      </c>
      <c r="C906" s="1" t="str">
        <f>Spaces!C906</f>
        <v/>
      </c>
      <c r="D906" s="1" t="str">
        <f>Spaces!D906</f>
        <v/>
      </c>
      <c r="E906" s="1" t="str">
        <f>Spaces!E906</f>
        <v/>
      </c>
      <c r="F906" s="1" t="str">
        <f>Spaces!F906</f>
        <v/>
      </c>
      <c r="G906" s="1" t="str">
        <f>Spaces!G906</f>
        <v/>
      </c>
      <c r="H906" s="1" t="str">
        <f>Spaces!H906</f>
        <v/>
      </c>
      <c r="I906" s="1" t="str">
        <f>Spaces!I906</f>
        <v/>
      </c>
      <c r="J906" s="1" t="str">
        <f>Spaces!J906</f>
        <v/>
      </c>
      <c r="K906" s="1" t="str">
        <f>Spaces!K906</f>
        <v/>
      </c>
      <c r="L906" s="1" t="str">
        <f>Spaces!L906</f>
        <v/>
      </c>
      <c r="M906" s="1" t="str">
        <f>Spaces!M906</f>
        <v/>
      </c>
      <c r="N906" s="1" t="str">
        <f>Spaces!N906</f>
        <v/>
      </c>
      <c r="O906" s="1" t="str">
        <f>Spaces!O906</f>
        <v/>
      </c>
      <c r="P906" s="1" t="str">
        <f>Spaces!P906</f>
        <v/>
      </c>
      <c r="Q906" s="1" t="str">
        <f>Spaces!Q906</f>
        <v/>
      </c>
      <c r="R906" s="1" t="str">
        <f>Spaces!R906</f>
        <v/>
      </c>
      <c r="S906" s="1" t="str">
        <f>Spaces!S906</f>
        <v/>
      </c>
      <c r="T906" s="1" t="str">
        <f>Spaces!T906</f>
        <v/>
      </c>
      <c r="U906" s="1" t="str">
        <f>Spaces!U906</f>
        <v/>
      </c>
      <c r="V906" s="1" t="str">
        <f t="shared" si="1"/>
        <v/>
      </c>
      <c r="W906" s="5" t="str">
        <f t="shared" si="2"/>
        <v/>
      </c>
      <c r="X906" s="5" t="str">
        <f t="shared" si="3"/>
        <v/>
      </c>
      <c r="Y906" s="5" t="str">
        <f t="shared" si="4"/>
        <v/>
      </c>
      <c r="Z906" s="5" t="str">
        <f t="shared" si="5"/>
        <v/>
      </c>
    </row>
    <row r="907">
      <c r="A907" s="1" t="str">
        <f>Spaces!A907</f>
        <v/>
      </c>
      <c r="B907" s="1" t="str">
        <f>Spaces!B907</f>
        <v/>
      </c>
      <c r="C907" s="1" t="str">
        <f>Spaces!C907</f>
        <v/>
      </c>
      <c r="D907" s="1" t="str">
        <f>Spaces!D907</f>
        <v/>
      </c>
      <c r="E907" s="1" t="str">
        <f>Spaces!E907</f>
        <v/>
      </c>
      <c r="F907" s="1" t="str">
        <f>Spaces!F907</f>
        <v/>
      </c>
      <c r="G907" s="1" t="str">
        <f>Spaces!G907</f>
        <v/>
      </c>
      <c r="H907" s="1" t="str">
        <f>Spaces!H907</f>
        <v/>
      </c>
      <c r="I907" s="1" t="str">
        <f>Spaces!I907</f>
        <v/>
      </c>
      <c r="J907" s="1" t="str">
        <f>Spaces!J907</f>
        <v/>
      </c>
      <c r="K907" s="1" t="str">
        <f>Spaces!K907</f>
        <v/>
      </c>
      <c r="L907" s="1" t="str">
        <f>Spaces!L907</f>
        <v/>
      </c>
      <c r="M907" s="1" t="str">
        <f>Spaces!M907</f>
        <v/>
      </c>
      <c r="N907" s="1" t="str">
        <f>Spaces!N907</f>
        <v/>
      </c>
      <c r="O907" s="1" t="str">
        <f>Spaces!O907</f>
        <v/>
      </c>
      <c r="P907" s="1" t="str">
        <f>Spaces!P907</f>
        <v/>
      </c>
      <c r="Q907" s="1" t="str">
        <f>Spaces!Q907</f>
        <v/>
      </c>
      <c r="R907" s="1" t="str">
        <f>Spaces!R907</f>
        <v/>
      </c>
      <c r="S907" s="1" t="str">
        <f>Spaces!S907</f>
        <v/>
      </c>
      <c r="T907" s="1" t="str">
        <f>Spaces!T907</f>
        <v/>
      </c>
      <c r="U907" s="1" t="str">
        <f>Spaces!U907</f>
        <v/>
      </c>
      <c r="V907" s="1" t="str">
        <f t="shared" si="1"/>
        <v/>
      </c>
      <c r="W907" s="5" t="str">
        <f t="shared" si="2"/>
        <v/>
      </c>
      <c r="X907" s="5" t="str">
        <f t="shared" si="3"/>
        <v/>
      </c>
      <c r="Y907" s="5" t="str">
        <f t="shared" si="4"/>
        <v/>
      </c>
      <c r="Z907" s="5" t="str">
        <f t="shared" si="5"/>
        <v/>
      </c>
    </row>
    <row r="908">
      <c r="A908" s="1" t="str">
        <f>Spaces!A908</f>
        <v/>
      </c>
      <c r="B908" s="1" t="str">
        <f>Spaces!B908</f>
        <v/>
      </c>
      <c r="C908" s="1" t="str">
        <f>Spaces!C908</f>
        <v/>
      </c>
      <c r="D908" s="1" t="str">
        <f>Spaces!D908</f>
        <v/>
      </c>
      <c r="E908" s="1" t="str">
        <f>Spaces!E908</f>
        <v/>
      </c>
      <c r="F908" s="1" t="str">
        <f>Spaces!F908</f>
        <v/>
      </c>
      <c r="G908" s="1" t="str">
        <f>Spaces!G908</f>
        <v/>
      </c>
      <c r="H908" s="1" t="str">
        <f>Spaces!H908</f>
        <v/>
      </c>
      <c r="I908" s="1" t="str">
        <f>Spaces!I908</f>
        <v/>
      </c>
      <c r="J908" s="1" t="str">
        <f>Spaces!J908</f>
        <v/>
      </c>
      <c r="K908" s="1" t="str">
        <f>Spaces!K908</f>
        <v/>
      </c>
      <c r="L908" s="1" t="str">
        <f>Spaces!L908</f>
        <v/>
      </c>
      <c r="M908" s="1" t="str">
        <f>Spaces!M908</f>
        <v/>
      </c>
      <c r="N908" s="1" t="str">
        <f>Spaces!N908</f>
        <v/>
      </c>
      <c r="O908" s="1" t="str">
        <f>Spaces!O908</f>
        <v/>
      </c>
      <c r="P908" s="1" t="str">
        <f>Spaces!P908</f>
        <v/>
      </c>
      <c r="Q908" s="1" t="str">
        <f>Spaces!Q908</f>
        <v/>
      </c>
      <c r="R908" s="1" t="str">
        <f>Spaces!R908</f>
        <v/>
      </c>
      <c r="S908" s="1" t="str">
        <f>Spaces!S908</f>
        <v/>
      </c>
      <c r="T908" s="1" t="str">
        <f>Spaces!T908</f>
        <v/>
      </c>
      <c r="U908" s="1" t="str">
        <f>Spaces!U908</f>
        <v/>
      </c>
      <c r="V908" s="1" t="str">
        <f t="shared" si="1"/>
        <v/>
      </c>
      <c r="W908" s="5" t="str">
        <f t="shared" si="2"/>
        <v/>
      </c>
      <c r="X908" s="5" t="str">
        <f t="shared" si="3"/>
        <v/>
      </c>
      <c r="Y908" s="5" t="str">
        <f t="shared" si="4"/>
        <v/>
      </c>
      <c r="Z908" s="5" t="str">
        <f t="shared" si="5"/>
        <v/>
      </c>
    </row>
    <row r="909">
      <c r="A909" s="1" t="str">
        <f>Spaces!A909</f>
        <v/>
      </c>
      <c r="B909" s="1" t="str">
        <f>Spaces!B909</f>
        <v/>
      </c>
      <c r="C909" s="1" t="str">
        <f>Spaces!C909</f>
        <v/>
      </c>
      <c r="D909" s="1" t="str">
        <f>Spaces!D909</f>
        <v/>
      </c>
      <c r="E909" s="1" t="str">
        <f>Spaces!E909</f>
        <v/>
      </c>
      <c r="F909" s="1" t="str">
        <f>Spaces!F909</f>
        <v/>
      </c>
      <c r="G909" s="1" t="str">
        <f>Spaces!G909</f>
        <v/>
      </c>
      <c r="H909" s="1" t="str">
        <f>Spaces!H909</f>
        <v/>
      </c>
      <c r="I909" s="1" t="str">
        <f>Spaces!I909</f>
        <v/>
      </c>
      <c r="J909" s="1" t="str">
        <f>Spaces!J909</f>
        <v/>
      </c>
      <c r="K909" s="1" t="str">
        <f>Spaces!K909</f>
        <v/>
      </c>
      <c r="L909" s="1" t="str">
        <f>Spaces!L909</f>
        <v/>
      </c>
      <c r="M909" s="1" t="str">
        <f>Spaces!M909</f>
        <v/>
      </c>
      <c r="N909" s="1" t="str">
        <f>Spaces!N909</f>
        <v/>
      </c>
      <c r="O909" s="1" t="str">
        <f>Spaces!O909</f>
        <v/>
      </c>
      <c r="P909" s="1" t="str">
        <f>Spaces!P909</f>
        <v/>
      </c>
      <c r="Q909" s="1" t="str">
        <f>Spaces!Q909</f>
        <v/>
      </c>
      <c r="R909" s="1" t="str">
        <f>Spaces!R909</f>
        <v/>
      </c>
      <c r="S909" s="1" t="str">
        <f>Spaces!S909</f>
        <v/>
      </c>
      <c r="T909" s="1" t="str">
        <f>Spaces!T909</f>
        <v/>
      </c>
      <c r="U909" s="1" t="str">
        <f>Spaces!U909</f>
        <v/>
      </c>
      <c r="V909" s="1" t="str">
        <f t="shared" si="1"/>
        <v/>
      </c>
      <c r="W909" s="5" t="str">
        <f t="shared" si="2"/>
        <v/>
      </c>
      <c r="X909" s="5" t="str">
        <f t="shared" si="3"/>
        <v/>
      </c>
      <c r="Y909" s="5" t="str">
        <f t="shared" si="4"/>
        <v/>
      </c>
      <c r="Z909" s="5" t="str">
        <f t="shared" si="5"/>
        <v/>
      </c>
    </row>
    <row r="910">
      <c r="A910" s="1" t="str">
        <f>Spaces!A910</f>
        <v/>
      </c>
      <c r="B910" s="1" t="str">
        <f>Spaces!B910</f>
        <v/>
      </c>
      <c r="C910" s="1" t="str">
        <f>Spaces!C910</f>
        <v/>
      </c>
      <c r="D910" s="1" t="str">
        <f>Spaces!D910</f>
        <v/>
      </c>
      <c r="E910" s="1" t="str">
        <f>Spaces!E910</f>
        <v/>
      </c>
      <c r="F910" s="1" t="str">
        <f>Spaces!F910</f>
        <v/>
      </c>
      <c r="G910" s="1" t="str">
        <f>Spaces!G910</f>
        <v/>
      </c>
      <c r="H910" s="1" t="str">
        <f>Spaces!H910</f>
        <v/>
      </c>
      <c r="I910" s="1" t="str">
        <f>Spaces!I910</f>
        <v/>
      </c>
      <c r="J910" s="1" t="str">
        <f>Spaces!J910</f>
        <v/>
      </c>
      <c r="K910" s="1" t="str">
        <f>Spaces!K910</f>
        <v/>
      </c>
      <c r="L910" s="1" t="str">
        <f>Spaces!L910</f>
        <v/>
      </c>
      <c r="M910" s="1" t="str">
        <f>Spaces!M910</f>
        <v/>
      </c>
      <c r="N910" s="1" t="str">
        <f>Spaces!N910</f>
        <v/>
      </c>
      <c r="O910" s="1" t="str">
        <f>Spaces!O910</f>
        <v/>
      </c>
      <c r="P910" s="1" t="str">
        <f>Spaces!P910</f>
        <v/>
      </c>
      <c r="Q910" s="1" t="str">
        <f>Spaces!Q910</f>
        <v/>
      </c>
      <c r="R910" s="1" t="str">
        <f>Spaces!R910</f>
        <v/>
      </c>
      <c r="S910" s="1" t="str">
        <f>Spaces!S910</f>
        <v/>
      </c>
      <c r="T910" s="1" t="str">
        <f>Spaces!T910</f>
        <v/>
      </c>
      <c r="U910" s="1" t="str">
        <f>Spaces!U910</f>
        <v/>
      </c>
      <c r="V910" s="1" t="str">
        <f t="shared" si="1"/>
        <v/>
      </c>
      <c r="W910" s="5" t="str">
        <f t="shared" si="2"/>
        <v/>
      </c>
      <c r="X910" s="5" t="str">
        <f t="shared" si="3"/>
        <v/>
      </c>
      <c r="Y910" s="5" t="str">
        <f t="shared" si="4"/>
        <v/>
      </c>
      <c r="Z910" s="5" t="str">
        <f t="shared" si="5"/>
        <v/>
      </c>
    </row>
    <row r="911">
      <c r="A911" s="1" t="str">
        <f>Spaces!A911</f>
        <v/>
      </c>
      <c r="B911" s="1" t="str">
        <f>Spaces!B911</f>
        <v/>
      </c>
      <c r="C911" s="1" t="str">
        <f>Spaces!C911</f>
        <v/>
      </c>
      <c r="D911" s="1" t="str">
        <f>Spaces!D911</f>
        <v/>
      </c>
      <c r="E911" s="1" t="str">
        <f>Spaces!E911</f>
        <v/>
      </c>
      <c r="F911" s="1" t="str">
        <f>Spaces!F911</f>
        <v/>
      </c>
      <c r="G911" s="1" t="str">
        <f>Spaces!G911</f>
        <v/>
      </c>
      <c r="H911" s="1" t="str">
        <f>Spaces!H911</f>
        <v/>
      </c>
      <c r="I911" s="1" t="str">
        <f>Spaces!I911</f>
        <v/>
      </c>
      <c r="J911" s="1" t="str">
        <f>Spaces!J911</f>
        <v/>
      </c>
      <c r="K911" s="1" t="str">
        <f>Spaces!K911</f>
        <v/>
      </c>
      <c r="L911" s="1" t="str">
        <f>Spaces!L911</f>
        <v/>
      </c>
      <c r="M911" s="1" t="str">
        <f>Spaces!M911</f>
        <v/>
      </c>
      <c r="N911" s="1" t="str">
        <f>Spaces!N911</f>
        <v/>
      </c>
      <c r="O911" s="1" t="str">
        <f>Spaces!O911</f>
        <v/>
      </c>
      <c r="P911" s="1" t="str">
        <f>Spaces!P911</f>
        <v/>
      </c>
      <c r="Q911" s="1" t="str">
        <f>Spaces!Q911</f>
        <v/>
      </c>
      <c r="R911" s="1" t="str">
        <f>Spaces!R911</f>
        <v/>
      </c>
      <c r="S911" s="1" t="str">
        <f>Spaces!S911</f>
        <v/>
      </c>
      <c r="T911" s="1" t="str">
        <f>Spaces!T911</f>
        <v/>
      </c>
      <c r="U911" s="1" t="str">
        <f>Spaces!U911</f>
        <v/>
      </c>
      <c r="V911" s="1" t="str">
        <f t="shared" si="1"/>
        <v/>
      </c>
      <c r="W911" s="5" t="str">
        <f t="shared" si="2"/>
        <v/>
      </c>
      <c r="X911" s="5" t="str">
        <f t="shared" si="3"/>
        <v/>
      </c>
      <c r="Y911" s="5" t="str">
        <f t="shared" si="4"/>
        <v/>
      </c>
      <c r="Z911" s="5" t="str">
        <f t="shared" si="5"/>
        <v/>
      </c>
    </row>
    <row r="912">
      <c r="A912" s="1" t="str">
        <f>Spaces!A912</f>
        <v/>
      </c>
      <c r="B912" s="1" t="str">
        <f>Spaces!B912</f>
        <v/>
      </c>
      <c r="C912" s="1" t="str">
        <f>Spaces!C912</f>
        <v/>
      </c>
      <c r="D912" s="1" t="str">
        <f>Spaces!D912</f>
        <v/>
      </c>
      <c r="E912" s="1" t="str">
        <f>Spaces!E912</f>
        <v/>
      </c>
      <c r="F912" s="1" t="str">
        <f>Spaces!F912</f>
        <v/>
      </c>
      <c r="G912" s="1" t="str">
        <f>Spaces!G912</f>
        <v/>
      </c>
      <c r="H912" s="1" t="str">
        <f>Spaces!H912</f>
        <v/>
      </c>
      <c r="I912" s="1" t="str">
        <f>Spaces!I912</f>
        <v/>
      </c>
      <c r="J912" s="1" t="str">
        <f>Spaces!J912</f>
        <v/>
      </c>
      <c r="K912" s="1" t="str">
        <f>Spaces!K912</f>
        <v/>
      </c>
      <c r="L912" s="1" t="str">
        <f>Spaces!L912</f>
        <v/>
      </c>
      <c r="M912" s="1" t="str">
        <f>Spaces!M912</f>
        <v/>
      </c>
      <c r="N912" s="1" t="str">
        <f>Spaces!N912</f>
        <v/>
      </c>
      <c r="O912" s="1" t="str">
        <f>Spaces!O912</f>
        <v/>
      </c>
      <c r="P912" s="1" t="str">
        <f>Spaces!P912</f>
        <v/>
      </c>
      <c r="Q912" s="1" t="str">
        <f>Spaces!Q912</f>
        <v/>
      </c>
      <c r="R912" s="1" t="str">
        <f>Spaces!R912</f>
        <v/>
      </c>
      <c r="S912" s="1" t="str">
        <f>Spaces!S912</f>
        <v/>
      </c>
      <c r="T912" s="1" t="str">
        <f>Spaces!T912</f>
        <v/>
      </c>
      <c r="U912" s="1" t="str">
        <f>Spaces!U912</f>
        <v/>
      </c>
      <c r="V912" s="1" t="str">
        <f t="shared" si="1"/>
        <v/>
      </c>
      <c r="W912" s="5" t="str">
        <f t="shared" si="2"/>
        <v/>
      </c>
      <c r="X912" s="5" t="str">
        <f t="shared" si="3"/>
        <v/>
      </c>
      <c r="Y912" s="5" t="str">
        <f t="shared" si="4"/>
        <v/>
      </c>
      <c r="Z912" s="5" t="str">
        <f t="shared" si="5"/>
        <v/>
      </c>
    </row>
    <row r="913">
      <c r="A913" s="1" t="str">
        <f>Spaces!A913</f>
        <v/>
      </c>
      <c r="B913" s="1" t="str">
        <f>Spaces!B913</f>
        <v/>
      </c>
      <c r="C913" s="1" t="str">
        <f>Spaces!C913</f>
        <v/>
      </c>
      <c r="D913" s="1" t="str">
        <f>Spaces!D913</f>
        <v/>
      </c>
      <c r="E913" s="1" t="str">
        <f>Spaces!E913</f>
        <v/>
      </c>
      <c r="F913" s="1" t="str">
        <f>Spaces!F913</f>
        <v/>
      </c>
      <c r="G913" s="1" t="str">
        <f>Spaces!G913</f>
        <v/>
      </c>
      <c r="H913" s="1" t="str">
        <f>Spaces!H913</f>
        <v/>
      </c>
      <c r="I913" s="1" t="str">
        <f>Spaces!I913</f>
        <v/>
      </c>
      <c r="J913" s="1" t="str">
        <f>Spaces!J913</f>
        <v/>
      </c>
      <c r="K913" s="1" t="str">
        <f>Spaces!K913</f>
        <v/>
      </c>
      <c r="L913" s="1" t="str">
        <f>Spaces!L913</f>
        <v/>
      </c>
      <c r="M913" s="1" t="str">
        <f>Spaces!M913</f>
        <v/>
      </c>
      <c r="N913" s="1" t="str">
        <f>Spaces!N913</f>
        <v/>
      </c>
      <c r="O913" s="1" t="str">
        <f>Spaces!O913</f>
        <v/>
      </c>
      <c r="P913" s="1" t="str">
        <f>Spaces!P913</f>
        <v/>
      </c>
      <c r="Q913" s="1" t="str">
        <f>Spaces!Q913</f>
        <v/>
      </c>
      <c r="R913" s="1" t="str">
        <f>Spaces!R913</f>
        <v/>
      </c>
      <c r="S913" s="1" t="str">
        <f>Spaces!S913</f>
        <v/>
      </c>
      <c r="T913" s="1" t="str">
        <f>Spaces!T913</f>
        <v/>
      </c>
      <c r="U913" s="1" t="str">
        <f>Spaces!U913</f>
        <v/>
      </c>
      <c r="V913" s="1" t="str">
        <f t="shared" si="1"/>
        <v/>
      </c>
      <c r="W913" s="5" t="str">
        <f t="shared" si="2"/>
        <v/>
      </c>
      <c r="X913" s="5" t="str">
        <f t="shared" si="3"/>
        <v/>
      </c>
      <c r="Y913" s="5" t="str">
        <f t="shared" si="4"/>
        <v/>
      </c>
      <c r="Z913" s="5" t="str">
        <f t="shared" si="5"/>
        <v/>
      </c>
    </row>
    <row r="914">
      <c r="A914" s="1" t="str">
        <f>Spaces!A914</f>
        <v/>
      </c>
      <c r="B914" s="1" t="str">
        <f>Spaces!B914</f>
        <v/>
      </c>
      <c r="C914" s="1" t="str">
        <f>Spaces!C914</f>
        <v/>
      </c>
      <c r="D914" s="1" t="str">
        <f>Spaces!D914</f>
        <v/>
      </c>
      <c r="E914" s="1" t="str">
        <f>Spaces!E914</f>
        <v/>
      </c>
      <c r="F914" s="1" t="str">
        <f>Spaces!F914</f>
        <v/>
      </c>
      <c r="G914" s="1" t="str">
        <f>Spaces!G914</f>
        <v/>
      </c>
      <c r="H914" s="1" t="str">
        <f>Spaces!H914</f>
        <v/>
      </c>
      <c r="I914" s="1" t="str">
        <f>Spaces!I914</f>
        <v/>
      </c>
      <c r="J914" s="1" t="str">
        <f>Spaces!J914</f>
        <v/>
      </c>
      <c r="K914" s="1" t="str">
        <f>Spaces!K914</f>
        <v/>
      </c>
      <c r="L914" s="1" t="str">
        <f>Spaces!L914</f>
        <v/>
      </c>
      <c r="M914" s="1" t="str">
        <f>Spaces!M914</f>
        <v/>
      </c>
      <c r="N914" s="1" t="str">
        <f>Spaces!N914</f>
        <v/>
      </c>
      <c r="O914" s="1" t="str">
        <f>Spaces!O914</f>
        <v/>
      </c>
      <c r="P914" s="1" t="str">
        <f>Spaces!P914</f>
        <v/>
      </c>
      <c r="Q914" s="1" t="str">
        <f>Spaces!Q914</f>
        <v/>
      </c>
      <c r="R914" s="1" t="str">
        <f>Spaces!R914</f>
        <v/>
      </c>
      <c r="S914" s="1" t="str">
        <f>Spaces!S914</f>
        <v/>
      </c>
      <c r="T914" s="1" t="str">
        <f>Spaces!T914</f>
        <v/>
      </c>
      <c r="U914" s="1" t="str">
        <f>Spaces!U914</f>
        <v/>
      </c>
      <c r="V914" s="1" t="str">
        <f t="shared" si="1"/>
        <v/>
      </c>
      <c r="W914" s="5" t="str">
        <f t="shared" si="2"/>
        <v/>
      </c>
      <c r="X914" s="5" t="str">
        <f t="shared" si="3"/>
        <v/>
      </c>
      <c r="Y914" s="5" t="str">
        <f t="shared" si="4"/>
        <v/>
      </c>
      <c r="Z914" s="5" t="str">
        <f t="shared" si="5"/>
        <v/>
      </c>
    </row>
    <row r="915">
      <c r="A915" s="1" t="str">
        <f>Spaces!A915</f>
        <v/>
      </c>
      <c r="B915" s="1" t="str">
        <f>Spaces!B915</f>
        <v/>
      </c>
      <c r="C915" s="1" t="str">
        <f>Spaces!C915</f>
        <v/>
      </c>
      <c r="D915" s="1" t="str">
        <f>Spaces!D915</f>
        <v/>
      </c>
      <c r="E915" s="1" t="str">
        <f>Spaces!E915</f>
        <v/>
      </c>
      <c r="F915" s="1" t="str">
        <f>Spaces!F915</f>
        <v/>
      </c>
      <c r="G915" s="1" t="str">
        <f>Spaces!G915</f>
        <v/>
      </c>
      <c r="H915" s="1" t="str">
        <f>Spaces!H915</f>
        <v/>
      </c>
      <c r="I915" s="1" t="str">
        <f>Spaces!I915</f>
        <v/>
      </c>
      <c r="J915" s="1" t="str">
        <f>Spaces!J915</f>
        <v/>
      </c>
      <c r="K915" s="1" t="str">
        <f>Spaces!K915</f>
        <v/>
      </c>
      <c r="L915" s="1" t="str">
        <f>Spaces!L915</f>
        <v/>
      </c>
      <c r="M915" s="1" t="str">
        <f>Spaces!M915</f>
        <v/>
      </c>
      <c r="N915" s="1" t="str">
        <f>Spaces!N915</f>
        <v/>
      </c>
      <c r="O915" s="1" t="str">
        <f>Spaces!O915</f>
        <v/>
      </c>
      <c r="P915" s="1" t="str">
        <f>Spaces!P915</f>
        <v/>
      </c>
      <c r="Q915" s="1" t="str">
        <f>Spaces!Q915</f>
        <v/>
      </c>
      <c r="R915" s="1" t="str">
        <f>Spaces!R915</f>
        <v/>
      </c>
      <c r="S915" s="1" t="str">
        <f>Spaces!S915</f>
        <v/>
      </c>
      <c r="T915" s="1" t="str">
        <f>Spaces!T915</f>
        <v/>
      </c>
      <c r="U915" s="1" t="str">
        <f>Spaces!U915</f>
        <v/>
      </c>
      <c r="V915" s="1" t="str">
        <f t="shared" si="1"/>
        <v/>
      </c>
      <c r="W915" s="5" t="str">
        <f t="shared" si="2"/>
        <v/>
      </c>
      <c r="X915" s="5" t="str">
        <f t="shared" si="3"/>
        <v/>
      </c>
      <c r="Y915" s="5" t="str">
        <f t="shared" si="4"/>
        <v/>
      </c>
      <c r="Z915" s="5" t="str">
        <f t="shared" si="5"/>
        <v/>
      </c>
    </row>
    <row r="916">
      <c r="A916" s="1" t="str">
        <f>Spaces!A916</f>
        <v/>
      </c>
      <c r="B916" s="1" t="str">
        <f>Spaces!B916</f>
        <v/>
      </c>
      <c r="C916" s="1" t="str">
        <f>Spaces!C916</f>
        <v/>
      </c>
      <c r="D916" s="1" t="str">
        <f>Spaces!D916</f>
        <v/>
      </c>
      <c r="E916" s="1" t="str">
        <f>Spaces!E916</f>
        <v/>
      </c>
      <c r="F916" s="1" t="str">
        <f>Spaces!F916</f>
        <v/>
      </c>
      <c r="G916" s="1" t="str">
        <f>Spaces!G916</f>
        <v/>
      </c>
      <c r="H916" s="1" t="str">
        <f>Spaces!H916</f>
        <v/>
      </c>
      <c r="I916" s="1" t="str">
        <f>Spaces!I916</f>
        <v/>
      </c>
      <c r="J916" s="1" t="str">
        <f>Spaces!J916</f>
        <v/>
      </c>
      <c r="K916" s="1" t="str">
        <f>Spaces!K916</f>
        <v/>
      </c>
      <c r="L916" s="1" t="str">
        <f>Spaces!L916</f>
        <v/>
      </c>
      <c r="M916" s="1" t="str">
        <f>Spaces!M916</f>
        <v/>
      </c>
      <c r="N916" s="1" t="str">
        <f>Spaces!N916</f>
        <v/>
      </c>
      <c r="O916" s="1" t="str">
        <f>Spaces!O916</f>
        <v/>
      </c>
      <c r="P916" s="1" t="str">
        <f>Spaces!P916</f>
        <v/>
      </c>
      <c r="Q916" s="1" t="str">
        <f>Spaces!Q916</f>
        <v/>
      </c>
      <c r="R916" s="1" t="str">
        <f>Spaces!R916</f>
        <v/>
      </c>
      <c r="S916" s="1" t="str">
        <f>Spaces!S916</f>
        <v/>
      </c>
      <c r="T916" s="1" t="str">
        <f>Spaces!T916</f>
        <v/>
      </c>
      <c r="U916" s="1" t="str">
        <f>Spaces!U916</f>
        <v/>
      </c>
      <c r="V916" s="1" t="str">
        <f t="shared" si="1"/>
        <v/>
      </c>
      <c r="W916" s="5" t="str">
        <f t="shared" si="2"/>
        <v/>
      </c>
      <c r="X916" s="5" t="str">
        <f t="shared" si="3"/>
        <v/>
      </c>
      <c r="Y916" s="5" t="str">
        <f t="shared" si="4"/>
        <v/>
      </c>
      <c r="Z916" s="5" t="str">
        <f t="shared" si="5"/>
        <v/>
      </c>
    </row>
    <row r="917">
      <c r="A917" s="1" t="str">
        <f>Spaces!A917</f>
        <v/>
      </c>
      <c r="B917" s="1" t="str">
        <f>Spaces!B917</f>
        <v/>
      </c>
      <c r="C917" s="1" t="str">
        <f>Spaces!C917</f>
        <v/>
      </c>
      <c r="D917" s="1" t="str">
        <f>Spaces!D917</f>
        <v/>
      </c>
      <c r="E917" s="1" t="str">
        <f>Spaces!E917</f>
        <v/>
      </c>
      <c r="F917" s="1" t="str">
        <f>Spaces!F917</f>
        <v/>
      </c>
      <c r="G917" s="1" t="str">
        <f>Spaces!G917</f>
        <v/>
      </c>
      <c r="H917" s="1" t="str">
        <f>Spaces!H917</f>
        <v/>
      </c>
      <c r="I917" s="1" t="str">
        <f>Spaces!I917</f>
        <v/>
      </c>
      <c r="J917" s="1" t="str">
        <f>Spaces!J917</f>
        <v/>
      </c>
      <c r="K917" s="1" t="str">
        <f>Spaces!K917</f>
        <v/>
      </c>
      <c r="L917" s="1" t="str">
        <f>Spaces!L917</f>
        <v/>
      </c>
      <c r="M917" s="1" t="str">
        <f>Spaces!M917</f>
        <v/>
      </c>
      <c r="N917" s="1" t="str">
        <f>Spaces!N917</f>
        <v/>
      </c>
      <c r="O917" s="1" t="str">
        <f>Spaces!O917</f>
        <v/>
      </c>
      <c r="P917" s="1" t="str">
        <f>Spaces!P917</f>
        <v/>
      </c>
      <c r="Q917" s="1" t="str">
        <f>Spaces!Q917</f>
        <v/>
      </c>
      <c r="R917" s="1" t="str">
        <f>Spaces!R917</f>
        <v/>
      </c>
      <c r="S917" s="1" t="str">
        <f>Spaces!S917</f>
        <v/>
      </c>
      <c r="T917" s="1" t="str">
        <f>Spaces!T917</f>
        <v/>
      </c>
      <c r="U917" s="1" t="str">
        <f>Spaces!U917</f>
        <v/>
      </c>
      <c r="V917" s="1" t="str">
        <f t="shared" si="1"/>
        <v/>
      </c>
      <c r="W917" s="5" t="str">
        <f t="shared" si="2"/>
        <v/>
      </c>
      <c r="X917" s="5" t="str">
        <f t="shared" si="3"/>
        <v/>
      </c>
      <c r="Y917" s="5" t="str">
        <f t="shared" si="4"/>
        <v/>
      </c>
      <c r="Z917" s="5" t="str">
        <f t="shared" si="5"/>
        <v/>
      </c>
    </row>
    <row r="918">
      <c r="A918" s="1" t="str">
        <f>Spaces!A918</f>
        <v/>
      </c>
      <c r="B918" s="1" t="str">
        <f>Spaces!B918</f>
        <v/>
      </c>
      <c r="C918" s="1" t="str">
        <f>Spaces!C918</f>
        <v/>
      </c>
      <c r="D918" s="1" t="str">
        <f>Spaces!D918</f>
        <v/>
      </c>
      <c r="E918" s="1" t="str">
        <f>Spaces!E918</f>
        <v/>
      </c>
      <c r="F918" s="1" t="str">
        <f>Spaces!F918</f>
        <v/>
      </c>
      <c r="G918" s="1" t="str">
        <f>Spaces!G918</f>
        <v/>
      </c>
      <c r="H918" s="1" t="str">
        <f>Spaces!H918</f>
        <v/>
      </c>
      <c r="I918" s="1" t="str">
        <f>Spaces!I918</f>
        <v/>
      </c>
      <c r="J918" s="1" t="str">
        <f>Spaces!J918</f>
        <v/>
      </c>
      <c r="K918" s="1" t="str">
        <f>Spaces!K918</f>
        <v/>
      </c>
      <c r="L918" s="1" t="str">
        <f>Spaces!L918</f>
        <v/>
      </c>
      <c r="M918" s="1" t="str">
        <f>Spaces!M918</f>
        <v/>
      </c>
      <c r="N918" s="1" t="str">
        <f>Spaces!N918</f>
        <v/>
      </c>
      <c r="O918" s="1" t="str">
        <f>Spaces!O918</f>
        <v/>
      </c>
      <c r="P918" s="1" t="str">
        <f>Spaces!P918</f>
        <v/>
      </c>
      <c r="Q918" s="1" t="str">
        <f>Spaces!Q918</f>
        <v/>
      </c>
      <c r="R918" s="1" t="str">
        <f>Spaces!R918</f>
        <v/>
      </c>
      <c r="S918" s="1" t="str">
        <f>Spaces!S918</f>
        <v/>
      </c>
      <c r="T918" s="1" t="str">
        <f>Spaces!T918</f>
        <v/>
      </c>
      <c r="U918" s="1" t="str">
        <f>Spaces!U918</f>
        <v/>
      </c>
      <c r="V918" s="1" t="str">
        <f t="shared" si="1"/>
        <v/>
      </c>
      <c r="W918" s="5" t="str">
        <f t="shared" si="2"/>
        <v/>
      </c>
      <c r="X918" s="5" t="str">
        <f t="shared" si="3"/>
        <v/>
      </c>
      <c r="Y918" s="5" t="str">
        <f t="shared" si="4"/>
        <v/>
      </c>
      <c r="Z918" s="5" t="str">
        <f t="shared" si="5"/>
        <v/>
      </c>
    </row>
    <row r="919">
      <c r="A919" s="1" t="str">
        <f>Spaces!A919</f>
        <v/>
      </c>
      <c r="B919" s="1" t="str">
        <f>Spaces!B919</f>
        <v/>
      </c>
      <c r="C919" s="1" t="str">
        <f>Spaces!C919</f>
        <v/>
      </c>
      <c r="D919" s="1" t="str">
        <f>Spaces!D919</f>
        <v/>
      </c>
      <c r="E919" s="1" t="str">
        <f>Spaces!E919</f>
        <v/>
      </c>
      <c r="F919" s="1" t="str">
        <f>Spaces!F919</f>
        <v/>
      </c>
      <c r="G919" s="1" t="str">
        <f>Spaces!G919</f>
        <v/>
      </c>
      <c r="H919" s="1" t="str">
        <f>Spaces!H919</f>
        <v/>
      </c>
      <c r="I919" s="1" t="str">
        <f>Spaces!I919</f>
        <v/>
      </c>
      <c r="J919" s="1" t="str">
        <f>Spaces!J919</f>
        <v/>
      </c>
      <c r="K919" s="1" t="str">
        <f>Spaces!K919</f>
        <v/>
      </c>
      <c r="L919" s="1" t="str">
        <f>Spaces!L919</f>
        <v/>
      </c>
      <c r="M919" s="1" t="str">
        <f>Spaces!M919</f>
        <v/>
      </c>
      <c r="N919" s="1" t="str">
        <f>Spaces!N919</f>
        <v/>
      </c>
      <c r="O919" s="1" t="str">
        <f>Spaces!O919</f>
        <v/>
      </c>
      <c r="P919" s="1" t="str">
        <f>Spaces!P919</f>
        <v/>
      </c>
      <c r="Q919" s="1" t="str">
        <f>Spaces!Q919</f>
        <v/>
      </c>
      <c r="R919" s="1" t="str">
        <f>Spaces!R919</f>
        <v/>
      </c>
      <c r="S919" s="1" t="str">
        <f>Spaces!S919</f>
        <v/>
      </c>
      <c r="T919" s="1" t="str">
        <f>Spaces!T919</f>
        <v/>
      </c>
      <c r="U919" s="1" t="str">
        <f>Spaces!U919</f>
        <v/>
      </c>
      <c r="V919" s="1" t="str">
        <f t="shared" si="1"/>
        <v/>
      </c>
      <c r="W919" s="5" t="str">
        <f t="shared" si="2"/>
        <v/>
      </c>
      <c r="X919" s="5" t="str">
        <f t="shared" si="3"/>
        <v/>
      </c>
      <c r="Y919" s="5" t="str">
        <f t="shared" si="4"/>
        <v/>
      </c>
      <c r="Z919" s="5" t="str">
        <f t="shared" si="5"/>
        <v/>
      </c>
    </row>
    <row r="920">
      <c r="A920" s="1" t="str">
        <f>Spaces!A920</f>
        <v/>
      </c>
      <c r="B920" s="1" t="str">
        <f>Spaces!B920</f>
        <v/>
      </c>
      <c r="C920" s="1" t="str">
        <f>Spaces!C920</f>
        <v/>
      </c>
      <c r="D920" s="1" t="str">
        <f>Spaces!D920</f>
        <v/>
      </c>
      <c r="E920" s="1" t="str">
        <f>Spaces!E920</f>
        <v/>
      </c>
      <c r="F920" s="1" t="str">
        <f>Spaces!F920</f>
        <v/>
      </c>
      <c r="G920" s="1" t="str">
        <f>Spaces!G920</f>
        <v/>
      </c>
      <c r="H920" s="1" t="str">
        <f>Spaces!H920</f>
        <v/>
      </c>
      <c r="I920" s="1" t="str">
        <f>Spaces!I920</f>
        <v/>
      </c>
      <c r="J920" s="1" t="str">
        <f>Spaces!J920</f>
        <v/>
      </c>
      <c r="K920" s="1" t="str">
        <f>Spaces!K920</f>
        <v/>
      </c>
      <c r="L920" s="1" t="str">
        <f>Spaces!L920</f>
        <v/>
      </c>
      <c r="M920" s="1" t="str">
        <f>Spaces!M920</f>
        <v/>
      </c>
      <c r="N920" s="1" t="str">
        <f>Spaces!N920</f>
        <v/>
      </c>
      <c r="O920" s="1" t="str">
        <f>Spaces!O920</f>
        <v/>
      </c>
      <c r="P920" s="1" t="str">
        <f>Spaces!P920</f>
        <v/>
      </c>
      <c r="Q920" s="1" t="str">
        <f>Spaces!Q920</f>
        <v/>
      </c>
      <c r="R920" s="1" t="str">
        <f>Spaces!R920</f>
        <v/>
      </c>
      <c r="S920" s="1" t="str">
        <f>Spaces!S920</f>
        <v/>
      </c>
      <c r="T920" s="1" t="str">
        <f>Spaces!T920</f>
        <v/>
      </c>
      <c r="U920" s="1" t="str">
        <f>Spaces!U920</f>
        <v/>
      </c>
      <c r="V920" s="1" t="str">
        <f t="shared" si="1"/>
        <v/>
      </c>
      <c r="W920" s="5" t="str">
        <f t="shared" si="2"/>
        <v/>
      </c>
      <c r="X920" s="5" t="str">
        <f t="shared" si="3"/>
        <v/>
      </c>
      <c r="Y920" s="5" t="str">
        <f t="shared" si="4"/>
        <v/>
      </c>
      <c r="Z920" s="5" t="str">
        <f t="shared" si="5"/>
        <v/>
      </c>
    </row>
    <row r="921">
      <c r="A921" s="1" t="str">
        <f>Spaces!A921</f>
        <v/>
      </c>
      <c r="B921" s="1" t="str">
        <f>Spaces!B921</f>
        <v/>
      </c>
      <c r="C921" s="1" t="str">
        <f>Spaces!C921</f>
        <v/>
      </c>
      <c r="D921" s="1" t="str">
        <f>Spaces!D921</f>
        <v/>
      </c>
      <c r="E921" s="1" t="str">
        <f>Spaces!E921</f>
        <v/>
      </c>
      <c r="F921" s="1" t="str">
        <f>Spaces!F921</f>
        <v/>
      </c>
      <c r="G921" s="1" t="str">
        <f>Spaces!G921</f>
        <v/>
      </c>
      <c r="H921" s="1" t="str">
        <f>Spaces!H921</f>
        <v/>
      </c>
      <c r="I921" s="1" t="str">
        <f>Spaces!I921</f>
        <v/>
      </c>
      <c r="J921" s="1" t="str">
        <f>Spaces!J921</f>
        <v/>
      </c>
      <c r="K921" s="1" t="str">
        <f>Spaces!K921</f>
        <v/>
      </c>
      <c r="L921" s="1" t="str">
        <f>Spaces!L921</f>
        <v/>
      </c>
      <c r="M921" s="1" t="str">
        <f>Spaces!M921</f>
        <v/>
      </c>
      <c r="N921" s="1" t="str">
        <f>Spaces!N921</f>
        <v/>
      </c>
      <c r="O921" s="1" t="str">
        <f>Spaces!O921</f>
        <v/>
      </c>
      <c r="P921" s="1" t="str">
        <f>Spaces!P921</f>
        <v/>
      </c>
      <c r="Q921" s="1" t="str">
        <f>Spaces!Q921</f>
        <v/>
      </c>
      <c r="R921" s="1" t="str">
        <f>Spaces!R921</f>
        <v/>
      </c>
      <c r="S921" s="1" t="str">
        <f>Spaces!S921</f>
        <v/>
      </c>
      <c r="T921" s="1" t="str">
        <f>Spaces!T921</f>
        <v/>
      </c>
      <c r="U921" s="1" t="str">
        <f>Spaces!U921</f>
        <v/>
      </c>
      <c r="V921" s="1" t="str">
        <f t="shared" si="1"/>
        <v/>
      </c>
      <c r="W921" s="5" t="str">
        <f t="shared" si="2"/>
        <v/>
      </c>
      <c r="X921" s="5" t="str">
        <f t="shared" si="3"/>
        <v/>
      </c>
      <c r="Y921" s="5" t="str">
        <f t="shared" si="4"/>
        <v/>
      </c>
      <c r="Z921" s="5" t="str">
        <f t="shared" si="5"/>
        <v/>
      </c>
    </row>
    <row r="922">
      <c r="A922" s="1" t="str">
        <f>Spaces!A922</f>
        <v/>
      </c>
      <c r="B922" s="1" t="str">
        <f>Spaces!B922</f>
        <v/>
      </c>
      <c r="C922" s="1" t="str">
        <f>Spaces!C922</f>
        <v/>
      </c>
      <c r="D922" s="1" t="str">
        <f>Spaces!D922</f>
        <v/>
      </c>
      <c r="E922" s="1" t="str">
        <f>Spaces!E922</f>
        <v/>
      </c>
      <c r="F922" s="1" t="str">
        <f>Spaces!F922</f>
        <v/>
      </c>
      <c r="G922" s="1" t="str">
        <f>Spaces!G922</f>
        <v/>
      </c>
      <c r="H922" s="1" t="str">
        <f>Spaces!H922</f>
        <v/>
      </c>
      <c r="I922" s="1" t="str">
        <f>Spaces!I922</f>
        <v/>
      </c>
      <c r="J922" s="1" t="str">
        <f>Spaces!J922</f>
        <v/>
      </c>
      <c r="K922" s="1" t="str">
        <f>Spaces!K922</f>
        <v/>
      </c>
      <c r="L922" s="1" t="str">
        <f>Spaces!L922</f>
        <v/>
      </c>
      <c r="M922" s="1" t="str">
        <f>Spaces!M922</f>
        <v/>
      </c>
      <c r="N922" s="1" t="str">
        <f>Spaces!N922</f>
        <v/>
      </c>
      <c r="O922" s="1" t="str">
        <f>Spaces!O922</f>
        <v/>
      </c>
      <c r="P922" s="1" t="str">
        <f>Spaces!P922</f>
        <v/>
      </c>
      <c r="Q922" s="1" t="str">
        <f>Spaces!Q922</f>
        <v/>
      </c>
      <c r="R922" s="1" t="str">
        <f>Spaces!R922</f>
        <v/>
      </c>
      <c r="S922" s="1" t="str">
        <f>Spaces!S922</f>
        <v/>
      </c>
      <c r="T922" s="1" t="str">
        <f>Spaces!T922</f>
        <v/>
      </c>
      <c r="U922" s="1" t="str">
        <f>Spaces!U922</f>
        <v/>
      </c>
      <c r="V922" s="1" t="str">
        <f t="shared" si="1"/>
        <v/>
      </c>
      <c r="W922" s="5" t="str">
        <f t="shared" si="2"/>
        <v/>
      </c>
      <c r="X922" s="5" t="str">
        <f t="shared" si="3"/>
        <v/>
      </c>
      <c r="Y922" s="5" t="str">
        <f t="shared" si="4"/>
        <v/>
      </c>
      <c r="Z922" s="5" t="str">
        <f t="shared" si="5"/>
        <v/>
      </c>
    </row>
    <row r="923">
      <c r="A923" s="1" t="str">
        <f>Spaces!A923</f>
        <v/>
      </c>
      <c r="B923" s="1" t="str">
        <f>Spaces!B923</f>
        <v/>
      </c>
      <c r="C923" s="1" t="str">
        <f>Spaces!C923</f>
        <v/>
      </c>
      <c r="D923" s="1" t="str">
        <f>Spaces!D923</f>
        <v/>
      </c>
      <c r="E923" s="1" t="str">
        <f>Spaces!E923</f>
        <v/>
      </c>
      <c r="F923" s="1" t="str">
        <f>Spaces!F923</f>
        <v/>
      </c>
      <c r="G923" s="1" t="str">
        <f>Spaces!G923</f>
        <v/>
      </c>
      <c r="H923" s="1" t="str">
        <f>Spaces!H923</f>
        <v/>
      </c>
      <c r="I923" s="1" t="str">
        <f>Spaces!I923</f>
        <v/>
      </c>
      <c r="J923" s="1" t="str">
        <f>Spaces!J923</f>
        <v/>
      </c>
      <c r="K923" s="1" t="str">
        <f>Spaces!K923</f>
        <v/>
      </c>
      <c r="L923" s="1" t="str">
        <f>Spaces!L923</f>
        <v/>
      </c>
      <c r="M923" s="1" t="str">
        <f>Spaces!M923</f>
        <v/>
      </c>
      <c r="N923" s="1" t="str">
        <f>Spaces!N923</f>
        <v/>
      </c>
      <c r="O923" s="1" t="str">
        <f>Spaces!O923</f>
        <v/>
      </c>
      <c r="P923" s="1" t="str">
        <f>Spaces!P923</f>
        <v/>
      </c>
      <c r="Q923" s="1" t="str">
        <f>Spaces!Q923</f>
        <v/>
      </c>
      <c r="R923" s="1" t="str">
        <f>Spaces!R923</f>
        <v/>
      </c>
      <c r="S923" s="1" t="str">
        <f>Spaces!S923</f>
        <v/>
      </c>
      <c r="T923" s="1" t="str">
        <f>Spaces!T923</f>
        <v/>
      </c>
      <c r="U923" s="1" t="str">
        <f>Spaces!U923</f>
        <v/>
      </c>
      <c r="V923" s="1" t="str">
        <f t="shared" si="1"/>
        <v/>
      </c>
      <c r="W923" s="5" t="str">
        <f t="shared" si="2"/>
        <v/>
      </c>
      <c r="X923" s="5" t="str">
        <f t="shared" si="3"/>
        <v/>
      </c>
      <c r="Y923" s="5" t="str">
        <f t="shared" si="4"/>
        <v/>
      </c>
      <c r="Z923" s="5" t="str">
        <f t="shared" si="5"/>
        <v/>
      </c>
    </row>
    <row r="924">
      <c r="A924" s="1" t="str">
        <f>Spaces!A924</f>
        <v/>
      </c>
      <c r="B924" s="1" t="str">
        <f>Spaces!B924</f>
        <v/>
      </c>
      <c r="C924" s="1" t="str">
        <f>Spaces!C924</f>
        <v/>
      </c>
      <c r="D924" s="1" t="str">
        <f>Spaces!D924</f>
        <v/>
      </c>
      <c r="E924" s="1" t="str">
        <f>Spaces!E924</f>
        <v/>
      </c>
      <c r="F924" s="1" t="str">
        <f>Spaces!F924</f>
        <v/>
      </c>
      <c r="G924" s="1" t="str">
        <f>Spaces!G924</f>
        <v/>
      </c>
      <c r="H924" s="1" t="str">
        <f>Spaces!H924</f>
        <v/>
      </c>
      <c r="I924" s="1" t="str">
        <f>Spaces!I924</f>
        <v/>
      </c>
      <c r="J924" s="1" t="str">
        <f>Spaces!J924</f>
        <v/>
      </c>
      <c r="K924" s="1" t="str">
        <f>Spaces!K924</f>
        <v/>
      </c>
      <c r="L924" s="1" t="str">
        <f>Spaces!L924</f>
        <v/>
      </c>
      <c r="M924" s="1" t="str">
        <f>Spaces!M924</f>
        <v/>
      </c>
      <c r="N924" s="1" t="str">
        <f>Spaces!N924</f>
        <v/>
      </c>
      <c r="O924" s="1" t="str">
        <f>Spaces!O924</f>
        <v/>
      </c>
      <c r="P924" s="1" t="str">
        <f>Spaces!P924</f>
        <v/>
      </c>
      <c r="Q924" s="1" t="str">
        <f>Spaces!Q924</f>
        <v/>
      </c>
      <c r="R924" s="1" t="str">
        <f>Spaces!R924</f>
        <v/>
      </c>
      <c r="S924" s="1" t="str">
        <f>Spaces!S924</f>
        <v/>
      </c>
      <c r="T924" s="1" t="str">
        <f>Spaces!T924</f>
        <v/>
      </c>
      <c r="U924" s="1" t="str">
        <f>Spaces!U924</f>
        <v/>
      </c>
      <c r="V924" s="1" t="str">
        <f t="shared" si="1"/>
        <v/>
      </c>
      <c r="W924" s="5" t="str">
        <f t="shared" si="2"/>
        <v/>
      </c>
      <c r="X924" s="5" t="str">
        <f t="shared" si="3"/>
        <v/>
      </c>
      <c r="Y924" s="5" t="str">
        <f t="shared" si="4"/>
        <v/>
      </c>
      <c r="Z924" s="5" t="str">
        <f t="shared" si="5"/>
        <v/>
      </c>
    </row>
    <row r="925">
      <c r="A925" s="1" t="str">
        <f>Spaces!A925</f>
        <v/>
      </c>
      <c r="B925" s="1" t="str">
        <f>Spaces!B925</f>
        <v/>
      </c>
      <c r="C925" s="1" t="str">
        <f>Spaces!C925</f>
        <v/>
      </c>
      <c r="D925" s="1" t="str">
        <f>Spaces!D925</f>
        <v/>
      </c>
      <c r="E925" s="1" t="str">
        <f>Spaces!E925</f>
        <v/>
      </c>
      <c r="F925" s="1" t="str">
        <f>Spaces!F925</f>
        <v/>
      </c>
      <c r="G925" s="1" t="str">
        <f>Spaces!G925</f>
        <v/>
      </c>
      <c r="H925" s="1" t="str">
        <f>Spaces!H925</f>
        <v/>
      </c>
      <c r="I925" s="1" t="str">
        <f>Spaces!I925</f>
        <v/>
      </c>
      <c r="J925" s="1" t="str">
        <f>Spaces!J925</f>
        <v/>
      </c>
      <c r="K925" s="1" t="str">
        <f>Spaces!K925</f>
        <v/>
      </c>
      <c r="L925" s="1" t="str">
        <f>Spaces!L925</f>
        <v/>
      </c>
      <c r="M925" s="1" t="str">
        <f>Spaces!M925</f>
        <v/>
      </c>
      <c r="N925" s="1" t="str">
        <f>Spaces!N925</f>
        <v/>
      </c>
      <c r="O925" s="1" t="str">
        <f>Spaces!O925</f>
        <v/>
      </c>
      <c r="P925" s="1" t="str">
        <f>Spaces!P925</f>
        <v/>
      </c>
      <c r="Q925" s="1" t="str">
        <f>Spaces!Q925</f>
        <v/>
      </c>
      <c r="R925" s="1" t="str">
        <f>Spaces!R925</f>
        <v/>
      </c>
      <c r="S925" s="1" t="str">
        <f>Spaces!S925</f>
        <v/>
      </c>
      <c r="T925" s="1" t="str">
        <f>Spaces!T925</f>
        <v/>
      </c>
      <c r="U925" s="1" t="str">
        <f>Spaces!U925</f>
        <v/>
      </c>
      <c r="V925" s="1" t="str">
        <f t="shared" si="1"/>
        <v/>
      </c>
      <c r="W925" s="5" t="str">
        <f t="shared" si="2"/>
        <v/>
      </c>
      <c r="X925" s="5" t="str">
        <f t="shared" si="3"/>
        <v/>
      </c>
      <c r="Y925" s="5" t="str">
        <f t="shared" si="4"/>
        <v/>
      </c>
      <c r="Z925" s="5" t="str">
        <f t="shared" si="5"/>
        <v/>
      </c>
    </row>
    <row r="926">
      <c r="A926" s="1" t="str">
        <f>Spaces!A926</f>
        <v/>
      </c>
      <c r="B926" s="1" t="str">
        <f>Spaces!B926</f>
        <v/>
      </c>
      <c r="C926" s="1" t="str">
        <f>Spaces!C926</f>
        <v/>
      </c>
      <c r="D926" s="1" t="str">
        <f>Spaces!D926</f>
        <v/>
      </c>
      <c r="E926" s="1" t="str">
        <f>Spaces!E926</f>
        <v/>
      </c>
      <c r="F926" s="1" t="str">
        <f>Spaces!F926</f>
        <v/>
      </c>
      <c r="G926" s="1" t="str">
        <f>Spaces!G926</f>
        <v/>
      </c>
      <c r="H926" s="1" t="str">
        <f>Spaces!H926</f>
        <v/>
      </c>
      <c r="I926" s="1" t="str">
        <f>Spaces!I926</f>
        <v/>
      </c>
      <c r="J926" s="1" t="str">
        <f>Spaces!J926</f>
        <v/>
      </c>
      <c r="K926" s="1" t="str">
        <f>Spaces!K926</f>
        <v/>
      </c>
      <c r="L926" s="1" t="str">
        <f>Spaces!L926</f>
        <v/>
      </c>
      <c r="M926" s="1" t="str">
        <f>Spaces!M926</f>
        <v/>
      </c>
      <c r="N926" s="1" t="str">
        <f>Spaces!N926</f>
        <v/>
      </c>
      <c r="O926" s="1" t="str">
        <f>Spaces!O926</f>
        <v/>
      </c>
      <c r="P926" s="1" t="str">
        <f>Spaces!P926</f>
        <v/>
      </c>
      <c r="Q926" s="1" t="str">
        <f>Spaces!Q926</f>
        <v/>
      </c>
      <c r="R926" s="1" t="str">
        <f>Spaces!R926</f>
        <v/>
      </c>
      <c r="S926" s="1" t="str">
        <f>Spaces!S926</f>
        <v/>
      </c>
      <c r="T926" s="1" t="str">
        <f>Spaces!T926</f>
        <v/>
      </c>
      <c r="U926" s="1" t="str">
        <f>Spaces!U926</f>
        <v/>
      </c>
      <c r="V926" s="1" t="str">
        <f t="shared" si="1"/>
        <v/>
      </c>
      <c r="W926" s="5" t="str">
        <f t="shared" si="2"/>
        <v/>
      </c>
      <c r="X926" s="5" t="str">
        <f t="shared" si="3"/>
        <v/>
      </c>
      <c r="Y926" s="5" t="str">
        <f t="shared" si="4"/>
        <v/>
      </c>
      <c r="Z926" s="5" t="str">
        <f t="shared" si="5"/>
        <v/>
      </c>
    </row>
    <row r="927">
      <c r="A927" s="1" t="str">
        <f>Spaces!A927</f>
        <v/>
      </c>
      <c r="B927" s="1" t="str">
        <f>Spaces!B927</f>
        <v/>
      </c>
      <c r="C927" s="1" t="str">
        <f>Spaces!C927</f>
        <v/>
      </c>
      <c r="D927" s="1" t="str">
        <f>Spaces!D927</f>
        <v/>
      </c>
      <c r="E927" s="1" t="str">
        <f>Spaces!E927</f>
        <v/>
      </c>
      <c r="F927" s="1" t="str">
        <f>Spaces!F927</f>
        <v/>
      </c>
      <c r="G927" s="1" t="str">
        <f>Spaces!G927</f>
        <v/>
      </c>
      <c r="H927" s="1" t="str">
        <f>Spaces!H927</f>
        <v/>
      </c>
      <c r="I927" s="1" t="str">
        <f>Spaces!I927</f>
        <v/>
      </c>
      <c r="J927" s="1" t="str">
        <f>Spaces!J927</f>
        <v/>
      </c>
      <c r="K927" s="1" t="str">
        <f>Spaces!K927</f>
        <v/>
      </c>
      <c r="L927" s="1" t="str">
        <f>Spaces!L927</f>
        <v/>
      </c>
      <c r="M927" s="1" t="str">
        <f>Spaces!M927</f>
        <v/>
      </c>
      <c r="N927" s="1" t="str">
        <f>Spaces!N927</f>
        <v/>
      </c>
      <c r="O927" s="1" t="str">
        <f>Spaces!O927</f>
        <v/>
      </c>
      <c r="P927" s="1" t="str">
        <f>Spaces!P927</f>
        <v/>
      </c>
      <c r="Q927" s="1" t="str">
        <f>Spaces!Q927</f>
        <v/>
      </c>
      <c r="R927" s="1" t="str">
        <f>Spaces!R927</f>
        <v/>
      </c>
      <c r="S927" s="1" t="str">
        <f>Spaces!S927</f>
        <v/>
      </c>
      <c r="T927" s="1" t="str">
        <f>Spaces!T927</f>
        <v/>
      </c>
      <c r="U927" s="1" t="str">
        <f>Spaces!U927</f>
        <v/>
      </c>
      <c r="V927" s="1" t="str">
        <f t="shared" si="1"/>
        <v/>
      </c>
      <c r="W927" s="5" t="str">
        <f t="shared" si="2"/>
        <v/>
      </c>
      <c r="X927" s="5" t="str">
        <f t="shared" si="3"/>
        <v/>
      </c>
      <c r="Y927" s="5" t="str">
        <f t="shared" si="4"/>
        <v/>
      </c>
      <c r="Z927" s="5" t="str">
        <f t="shared" si="5"/>
        <v/>
      </c>
    </row>
    <row r="928">
      <c r="A928" s="1" t="str">
        <f>Spaces!A928</f>
        <v/>
      </c>
      <c r="B928" s="1" t="str">
        <f>Spaces!B928</f>
        <v/>
      </c>
      <c r="C928" s="1" t="str">
        <f>Spaces!C928</f>
        <v/>
      </c>
      <c r="D928" s="1" t="str">
        <f>Spaces!D928</f>
        <v/>
      </c>
      <c r="E928" s="1" t="str">
        <f>Spaces!E928</f>
        <v/>
      </c>
      <c r="F928" s="1" t="str">
        <f>Spaces!F928</f>
        <v/>
      </c>
      <c r="G928" s="1" t="str">
        <f>Spaces!G928</f>
        <v/>
      </c>
      <c r="H928" s="1" t="str">
        <f>Spaces!H928</f>
        <v/>
      </c>
      <c r="I928" s="1" t="str">
        <f>Spaces!I928</f>
        <v/>
      </c>
      <c r="J928" s="1" t="str">
        <f>Spaces!J928</f>
        <v/>
      </c>
      <c r="K928" s="1" t="str">
        <f>Spaces!K928</f>
        <v/>
      </c>
      <c r="L928" s="1" t="str">
        <f>Spaces!L928</f>
        <v/>
      </c>
      <c r="M928" s="1" t="str">
        <f>Spaces!M928</f>
        <v/>
      </c>
      <c r="N928" s="1" t="str">
        <f>Spaces!N928</f>
        <v/>
      </c>
      <c r="O928" s="1" t="str">
        <f>Spaces!O928</f>
        <v/>
      </c>
      <c r="P928" s="1" t="str">
        <f>Spaces!P928</f>
        <v/>
      </c>
      <c r="Q928" s="1" t="str">
        <f>Spaces!Q928</f>
        <v/>
      </c>
      <c r="R928" s="1" t="str">
        <f>Spaces!R928</f>
        <v/>
      </c>
      <c r="S928" s="1" t="str">
        <f>Spaces!S928</f>
        <v/>
      </c>
      <c r="T928" s="1" t="str">
        <f>Spaces!T928</f>
        <v/>
      </c>
      <c r="U928" s="1" t="str">
        <f>Spaces!U928</f>
        <v/>
      </c>
      <c r="V928" s="1" t="str">
        <f t="shared" si="1"/>
        <v/>
      </c>
      <c r="W928" s="5" t="str">
        <f t="shared" si="2"/>
        <v/>
      </c>
      <c r="X928" s="5" t="str">
        <f t="shared" si="3"/>
        <v/>
      </c>
      <c r="Y928" s="5" t="str">
        <f t="shared" si="4"/>
        <v/>
      </c>
      <c r="Z928" s="5" t="str">
        <f t="shared" si="5"/>
        <v/>
      </c>
    </row>
    <row r="929">
      <c r="A929" s="1" t="str">
        <f>Spaces!A929</f>
        <v/>
      </c>
      <c r="B929" s="1" t="str">
        <f>Spaces!B929</f>
        <v/>
      </c>
      <c r="C929" s="1" t="str">
        <f>Spaces!C929</f>
        <v/>
      </c>
      <c r="D929" s="1" t="str">
        <f>Spaces!D929</f>
        <v/>
      </c>
      <c r="E929" s="1" t="str">
        <f>Spaces!E929</f>
        <v/>
      </c>
      <c r="F929" s="1" t="str">
        <f>Spaces!F929</f>
        <v/>
      </c>
      <c r="G929" s="1" t="str">
        <f>Spaces!G929</f>
        <v/>
      </c>
      <c r="H929" s="1" t="str">
        <f>Spaces!H929</f>
        <v/>
      </c>
      <c r="I929" s="1" t="str">
        <f>Spaces!I929</f>
        <v/>
      </c>
      <c r="J929" s="1" t="str">
        <f>Spaces!J929</f>
        <v/>
      </c>
      <c r="K929" s="1" t="str">
        <f>Spaces!K929</f>
        <v/>
      </c>
      <c r="L929" s="1" t="str">
        <f>Spaces!L929</f>
        <v/>
      </c>
      <c r="M929" s="1" t="str">
        <f>Spaces!M929</f>
        <v/>
      </c>
      <c r="N929" s="1" t="str">
        <f>Spaces!N929</f>
        <v/>
      </c>
      <c r="O929" s="1" t="str">
        <f>Spaces!O929</f>
        <v/>
      </c>
      <c r="P929" s="1" t="str">
        <f>Spaces!P929</f>
        <v/>
      </c>
      <c r="Q929" s="1" t="str">
        <f>Spaces!Q929</f>
        <v/>
      </c>
      <c r="R929" s="1" t="str">
        <f>Spaces!R929</f>
        <v/>
      </c>
      <c r="S929" s="1" t="str">
        <f>Spaces!S929</f>
        <v/>
      </c>
      <c r="T929" s="1" t="str">
        <f>Spaces!T929</f>
        <v/>
      </c>
      <c r="U929" s="1" t="str">
        <f>Spaces!U929</f>
        <v/>
      </c>
      <c r="V929" s="1" t="str">
        <f t="shared" si="1"/>
        <v/>
      </c>
      <c r="W929" s="5" t="str">
        <f t="shared" si="2"/>
        <v/>
      </c>
      <c r="X929" s="5" t="str">
        <f t="shared" si="3"/>
        <v/>
      </c>
      <c r="Y929" s="5" t="str">
        <f t="shared" si="4"/>
        <v/>
      </c>
      <c r="Z929" s="5" t="str">
        <f t="shared" si="5"/>
        <v/>
      </c>
    </row>
    <row r="930">
      <c r="A930" s="1" t="str">
        <f>Spaces!A930</f>
        <v/>
      </c>
      <c r="B930" s="1" t="str">
        <f>Spaces!B930</f>
        <v/>
      </c>
      <c r="C930" s="1" t="str">
        <f>Spaces!C930</f>
        <v/>
      </c>
      <c r="D930" s="1" t="str">
        <f>Spaces!D930</f>
        <v/>
      </c>
      <c r="E930" s="1" t="str">
        <f>Spaces!E930</f>
        <v/>
      </c>
      <c r="F930" s="1" t="str">
        <f>Spaces!F930</f>
        <v/>
      </c>
      <c r="G930" s="1" t="str">
        <f>Spaces!G930</f>
        <v/>
      </c>
      <c r="H930" s="1" t="str">
        <f>Spaces!H930</f>
        <v/>
      </c>
      <c r="I930" s="1" t="str">
        <f>Spaces!I930</f>
        <v/>
      </c>
      <c r="J930" s="1" t="str">
        <f>Spaces!J930</f>
        <v/>
      </c>
      <c r="K930" s="1" t="str">
        <f>Spaces!K930</f>
        <v/>
      </c>
      <c r="L930" s="1" t="str">
        <f>Spaces!L930</f>
        <v/>
      </c>
      <c r="M930" s="1" t="str">
        <f>Spaces!M930</f>
        <v/>
      </c>
      <c r="N930" s="1" t="str">
        <f>Spaces!N930</f>
        <v/>
      </c>
      <c r="O930" s="1" t="str">
        <f>Spaces!O930</f>
        <v/>
      </c>
      <c r="P930" s="1" t="str">
        <f>Spaces!P930</f>
        <v/>
      </c>
      <c r="Q930" s="1" t="str">
        <f>Spaces!Q930</f>
        <v/>
      </c>
      <c r="R930" s="1" t="str">
        <f>Spaces!R930</f>
        <v/>
      </c>
      <c r="S930" s="1" t="str">
        <f>Spaces!S930</f>
        <v/>
      </c>
      <c r="T930" s="1" t="str">
        <f>Spaces!T930</f>
        <v/>
      </c>
      <c r="U930" s="1" t="str">
        <f>Spaces!U930</f>
        <v/>
      </c>
      <c r="V930" s="1" t="str">
        <f t="shared" si="1"/>
        <v/>
      </c>
      <c r="W930" s="5" t="str">
        <f t="shared" si="2"/>
        <v/>
      </c>
      <c r="X930" s="5" t="str">
        <f t="shared" si="3"/>
        <v/>
      </c>
      <c r="Y930" s="5" t="str">
        <f t="shared" si="4"/>
        <v/>
      </c>
      <c r="Z930" s="5" t="str">
        <f t="shared" si="5"/>
        <v/>
      </c>
    </row>
    <row r="931">
      <c r="A931" s="1" t="str">
        <f>Spaces!A931</f>
        <v/>
      </c>
      <c r="B931" s="1" t="str">
        <f>Spaces!B931</f>
        <v/>
      </c>
      <c r="C931" s="1" t="str">
        <f>Spaces!C931</f>
        <v/>
      </c>
      <c r="D931" s="1" t="str">
        <f>Spaces!D931</f>
        <v/>
      </c>
      <c r="E931" s="1" t="str">
        <f>Spaces!E931</f>
        <v/>
      </c>
      <c r="F931" s="1" t="str">
        <f>Spaces!F931</f>
        <v/>
      </c>
      <c r="G931" s="1" t="str">
        <f>Spaces!G931</f>
        <v/>
      </c>
      <c r="H931" s="1" t="str">
        <f>Spaces!H931</f>
        <v/>
      </c>
      <c r="I931" s="1" t="str">
        <f>Spaces!I931</f>
        <v/>
      </c>
      <c r="J931" s="1" t="str">
        <f>Spaces!J931</f>
        <v/>
      </c>
      <c r="K931" s="1" t="str">
        <f>Spaces!K931</f>
        <v/>
      </c>
      <c r="L931" s="1" t="str">
        <f>Spaces!L931</f>
        <v/>
      </c>
      <c r="M931" s="1" t="str">
        <f>Spaces!M931</f>
        <v/>
      </c>
      <c r="N931" s="1" t="str">
        <f>Spaces!N931</f>
        <v/>
      </c>
      <c r="O931" s="1" t="str">
        <f>Spaces!O931</f>
        <v/>
      </c>
      <c r="P931" s="1" t="str">
        <f>Spaces!P931</f>
        <v/>
      </c>
      <c r="Q931" s="1" t="str">
        <f>Spaces!Q931</f>
        <v/>
      </c>
      <c r="R931" s="1" t="str">
        <f>Spaces!R931</f>
        <v/>
      </c>
      <c r="S931" s="1" t="str">
        <f>Spaces!S931</f>
        <v/>
      </c>
      <c r="T931" s="1" t="str">
        <f>Spaces!T931</f>
        <v/>
      </c>
      <c r="U931" s="1" t="str">
        <f>Spaces!U931</f>
        <v/>
      </c>
      <c r="V931" s="1" t="str">
        <f t="shared" si="1"/>
        <v/>
      </c>
      <c r="W931" s="5" t="str">
        <f t="shared" si="2"/>
        <v/>
      </c>
      <c r="X931" s="5" t="str">
        <f t="shared" si="3"/>
        <v/>
      </c>
      <c r="Y931" s="5" t="str">
        <f t="shared" si="4"/>
        <v/>
      </c>
      <c r="Z931" s="5" t="str">
        <f t="shared" si="5"/>
        <v/>
      </c>
    </row>
    <row r="932">
      <c r="A932" s="1" t="str">
        <f>Spaces!A932</f>
        <v/>
      </c>
      <c r="B932" s="1" t="str">
        <f>Spaces!B932</f>
        <v/>
      </c>
      <c r="C932" s="1" t="str">
        <f>Spaces!C932</f>
        <v/>
      </c>
      <c r="D932" s="1" t="str">
        <f>Spaces!D932</f>
        <v/>
      </c>
      <c r="E932" s="1" t="str">
        <f>Spaces!E932</f>
        <v/>
      </c>
      <c r="F932" s="1" t="str">
        <f>Spaces!F932</f>
        <v/>
      </c>
      <c r="G932" s="1" t="str">
        <f>Spaces!G932</f>
        <v/>
      </c>
      <c r="H932" s="1" t="str">
        <f>Spaces!H932</f>
        <v/>
      </c>
      <c r="I932" s="1" t="str">
        <f>Spaces!I932</f>
        <v/>
      </c>
      <c r="J932" s="1" t="str">
        <f>Spaces!J932</f>
        <v/>
      </c>
      <c r="K932" s="1" t="str">
        <f>Spaces!K932</f>
        <v/>
      </c>
      <c r="L932" s="1" t="str">
        <f>Spaces!L932</f>
        <v/>
      </c>
      <c r="M932" s="1" t="str">
        <f>Spaces!M932</f>
        <v/>
      </c>
      <c r="N932" s="1" t="str">
        <f>Spaces!N932</f>
        <v/>
      </c>
      <c r="O932" s="1" t="str">
        <f>Spaces!O932</f>
        <v/>
      </c>
      <c r="P932" s="1" t="str">
        <f>Spaces!P932</f>
        <v/>
      </c>
      <c r="Q932" s="1" t="str">
        <f>Spaces!Q932</f>
        <v/>
      </c>
      <c r="R932" s="1" t="str">
        <f>Spaces!R932</f>
        <v/>
      </c>
      <c r="S932" s="1" t="str">
        <f>Spaces!S932</f>
        <v/>
      </c>
      <c r="T932" s="1" t="str">
        <f>Spaces!T932</f>
        <v/>
      </c>
      <c r="U932" s="1" t="str">
        <f>Spaces!U932</f>
        <v/>
      </c>
      <c r="V932" s="1" t="str">
        <f t="shared" si="1"/>
        <v/>
      </c>
      <c r="W932" s="5" t="str">
        <f t="shared" si="2"/>
        <v/>
      </c>
      <c r="X932" s="5" t="str">
        <f t="shared" si="3"/>
        <v/>
      </c>
      <c r="Y932" s="5" t="str">
        <f t="shared" si="4"/>
        <v/>
      </c>
      <c r="Z932" s="5" t="str">
        <f t="shared" si="5"/>
        <v/>
      </c>
    </row>
    <row r="933">
      <c r="A933" s="1" t="str">
        <f>Spaces!A933</f>
        <v/>
      </c>
      <c r="B933" s="1" t="str">
        <f>Spaces!B933</f>
        <v/>
      </c>
      <c r="C933" s="1" t="str">
        <f>Spaces!C933</f>
        <v/>
      </c>
      <c r="D933" s="1" t="str">
        <f>Spaces!D933</f>
        <v/>
      </c>
      <c r="E933" s="1" t="str">
        <f>Spaces!E933</f>
        <v/>
      </c>
      <c r="F933" s="1" t="str">
        <f>Spaces!F933</f>
        <v/>
      </c>
      <c r="G933" s="1" t="str">
        <f>Spaces!G933</f>
        <v/>
      </c>
      <c r="H933" s="1" t="str">
        <f>Spaces!H933</f>
        <v/>
      </c>
      <c r="I933" s="1" t="str">
        <f>Spaces!I933</f>
        <v/>
      </c>
      <c r="J933" s="1" t="str">
        <f>Spaces!J933</f>
        <v/>
      </c>
      <c r="K933" s="1" t="str">
        <f>Spaces!K933</f>
        <v/>
      </c>
      <c r="L933" s="1" t="str">
        <f>Spaces!L933</f>
        <v/>
      </c>
      <c r="M933" s="1" t="str">
        <f>Spaces!M933</f>
        <v/>
      </c>
      <c r="N933" s="1" t="str">
        <f>Spaces!N933</f>
        <v/>
      </c>
      <c r="O933" s="1" t="str">
        <f>Spaces!O933</f>
        <v/>
      </c>
      <c r="P933" s="1" t="str">
        <f>Spaces!P933</f>
        <v/>
      </c>
      <c r="Q933" s="1" t="str">
        <f>Spaces!Q933</f>
        <v/>
      </c>
      <c r="R933" s="1" t="str">
        <f>Spaces!R933</f>
        <v/>
      </c>
      <c r="S933" s="1" t="str">
        <f>Spaces!S933</f>
        <v/>
      </c>
      <c r="T933" s="1" t="str">
        <f>Spaces!T933</f>
        <v/>
      </c>
      <c r="U933" s="1" t="str">
        <f>Spaces!U933</f>
        <v/>
      </c>
      <c r="V933" s="1" t="str">
        <f t="shared" si="1"/>
        <v/>
      </c>
      <c r="W933" s="5" t="str">
        <f t="shared" si="2"/>
        <v/>
      </c>
      <c r="X933" s="5" t="str">
        <f t="shared" si="3"/>
        <v/>
      </c>
      <c r="Y933" s="5" t="str">
        <f t="shared" si="4"/>
        <v/>
      </c>
      <c r="Z933" s="5" t="str">
        <f t="shared" si="5"/>
        <v/>
      </c>
    </row>
    <row r="934">
      <c r="A934" s="1" t="str">
        <f>Spaces!A934</f>
        <v/>
      </c>
      <c r="B934" s="1" t="str">
        <f>Spaces!B934</f>
        <v/>
      </c>
      <c r="C934" s="1" t="str">
        <f>Spaces!C934</f>
        <v/>
      </c>
      <c r="D934" s="1" t="str">
        <f>Spaces!D934</f>
        <v/>
      </c>
      <c r="E934" s="1" t="str">
        <f>Spaces!E934</f>
        <v/>
      </c>
      <c r="F934" s="1" t="str">
        <f>Spaces!F934</f>
        <v/>
      </c>
      <c r="G934" s="1" t="str">
        <f>Spaces!G934</f>
        <v/>
      </c>
      <c r="H934" s="1" t="str">
        <f>Spaces!H934</f>
        <v/>
      </c>
      <c r="I934" s="1" t="str">
        <f>Spaces!I934</f>
        <v/>
      </c>
      <c r="J934" s="1" t="str">
        <f>Spaces!J934</f>
        <v/>
      </c>
      <c r="K934" s="1" t="str">
        <f>Spaces!K934</f>
        <v/>
      </c>
      <c r="L934" s="1" t="str">
        <f>Spaces!L934</f>
        <v/>
      </c>
      <c r="M934" s="1" t="str">
        <f>Spaces!M934</f>
        <v/>
      </c>
      <c r="N934" s="1" t="str">
        <f>Spaces!N934</f>
        <v/>
      </c>
      <c r="O934" s="1" t="str">
        <f>Spaces!O934</f>
        <v/>
      </c>
      <c r="P934" s="1" t="str">
        <f>Spaces!P934</f>
        <v/>
      </c>
      <c r="Q934" s="1" t="str">
        <f>Spaces!Q934</f>
        <v/>
      </c>
      <c r="R934" s="1" t="str">
        <f>Spaces!R934</f>
        <v/>
      </c>
      <c r="S934" s="1" t="str">
        <f>Spaces!S934</f>
        <v/>
      </c>
      <c r="T934" s="1" t="str">
        <f>Spaces!T934</f>
        <v/>
      </c>
      <c r="U934" s="1" t="str">
        <f>Spaces!U934</f>
        <v/>
      </c>
      <c r="V934" s="1" t="str">
        <f t="shared" si="1"/>
        <v/>
      </c>
      <c r="W934" s="5" t="str">
        <f t="shared" si="2"/>
        <v/>
      </c>
      <c r="X934" s="5" t="str">
        <f t="shared" si="3"/>
        <v/>
      </c>
      <c r="Y934" s="5" t="str">
        <f t="shared" si="4"/>
        <v/>
      </c>
      <c r="Z934" s="5" t="str">
        <f t="shared" si="5"/>
        <v/>
      </c>
    </row>
    <row r="935">
      <c r="A935" s="1" t="str">
        <f>Spaces!A935</f>
        <v/>
      </c>
      <c r="B935" s="1" t="str">
        <f>Spaces!B935</f>
        <v/>
      </c>
      <c r="C935" s="1" t="str">
        <f>Spaces!C935</f>
        <v/>
      </c>
      <c r="D935" s="1" t="str">
        <f>Spaces!D935</f>
        <v/>
      </c>
      <c r="E935" s="1" t="str">
        <f>Spaces!E935</f>
        <v/>
      </c>
      <c r="F935" s="1" t="str">
        <f>Spaces!F935</f>
        <v/>
      </c>
      <c r="G935" s="1" t="str">
        <f>Spaces!G935</f>
        <v/>
      </c>
      <c r="H935" s="1" t="str">
        <f>Spaces!H935</f>
        <v/>
      </c>
      <c r="I935" s="1" t="str">
        <f>Spaces!I935</f>
        <v/>
      </c>
      <c r="J935" s="1" t="str">
        <f>Spaces!J935</f>
        <v/>
      </c>
      <c r="K935" s="1" t="str">
        <f>Spaces!K935</f>
        <v/>
      </c>
      <c r="L935" s="1" t="str">
        <f>Spaces!L935</f>
        <v/>
      </c>
      <c r="M935" s="1" t="str">
        <f>Spaces!M935</f>
        <v/>
      </c>
      <c r="N935" s="1" t="str">
        <f>Spaces!N935</f>
        <v/>
      </c>
      <c r="O935" s="1" t="str">
        <f>Spaces!O935</f>
        <v/>
      </c>
      <c r="P935" s="1" t="str">
        <f>Spaces!P935</f>
        <v/>
      </c>
      <c r="Q935" s="1" t="str">
        <f>Spaces!Q935</f>
        <v/>
      </c>
      <c r="R935" s="1" t="str">
        <f>Spaces!R935</f>
        <v/>
      </c>
      <c r="S935" s="1" t="str">
        <f>Spaces!S935</f>
        <v/>
      </c>
      <c r="T935" s="1" t="str">
        <f>Spaces!T935</f>
        <v/>
      </c>
      <c r="U935" s="1" t="str">
        <f>Spaces!U935</f>
        <v/>
      </c>
      <c r="V935" s="1" t="str">
        <f t="shared" si="1"/>
        <v/>
      </c>
      <c r="W935" s="5" t="str">
        <f t="shared" si="2"/>
        <v/>
      </c>
      <c r="X935" s="5" t="str">
        <f t="shared" si="3"/>
        <v/>
      </c>
      <c r="Y935" s="5" t="str">
        <f t="shared" si="4"/>
        <v/>
      </c>
      <c r="Z935" s="5" t="str">
        <f t="shared" si="5"/>
        <v/>
      </c>
    </row>
    <row r="936">
      <c r="A936" s="1" t="str">
        <f>Spaces!A936</f>
        <v/>
      </c>
      <c r="B936" s="1" t="str">
        <f>Spaces!B936</f>
        <v/>
      </c>
      <c r="C936" s="1" t="str">
        <f>Spaces!C936</f>
        <v/>
      </c>
      <c r="D936" s="1" t="str">
        <f>Spaces!D936</f>
        <v/>
      </c>
      <c r="E936" s="1" t="str">
        <f>Spaces!E936</f>
        <v/>
      </c>
      <c r="F936" s="1" t="str">
        <f>Spaces!F936</f>
        <v/>
      </c>
      <c r="G936" s="1" t="str">
        <f>Spaces!G936</f>
        <v/>
      </c>
      <c r="H936" s="1" t="str">
        <f>Spaces!H936</f>
        <v/>
      </c>
      <c r="I936" s="1" t="str">
        <f>Spaces!I936</f>
        <v/>
      </c>
      <c r="J936" s="1" t="str">
        <f>Spaces!J936</f>
        <v/>
      </c>
      <c r="K936" s="1" t="str">
        <f>Spaces!K936</f>
        <v/>
      </c>
      <c r="L936" s="1" t="str">
        <f>Spaces!L936</f>
        <v/>
      </c>
      <c r="M936" s="1" t="str">
        <f>Spaces!M936</f>
        <v/>
      </c>
      <c r="N936" s="1" t="str">
        <f>Spaces!N936</f>
        <v/>
      </c>
      <c r="O936" s="1" t="str">
        <f>Spaces!O936</f>
        <v/>
      </c>
      <c r="P936" s="1" t="str">
        <f>Spaces!P936</f>
        <v/>
      </c>
      <c r="Q936" s="1" t="str">
        <f>Spaces!Q936</f>
        <v/>
      </c>
      <c r="R936" s="1" t="str">
        <f>Spaces!R936</f>
        <v/>
      </c>
      <c r="S936" s="1" t="str">
        <f>Spaces!S936</f>
        <v/>
      </c>
      <c r="T936" s="1" t="str">
        <f>Spaces!T936</f>
        <v/>
      </c>
      <c r="U936" s="1" t="str">
        <f>Spaces!U936</f>
        <v/>
      </c>
      <c r="V936" s="1" t="str">
        <f t="shared" si="1"/>
        <v/>
      </c>
      <c r="W936" s="5" t="str">
        <f t="shared" si="2"/>
        <v/>
      </c>
      <c r="X936" s="5" t="str">
        <f t="shared" si="3"/>
        <v/>
      </c>
      <c r="Y936" s="5" t="str">
        <f t="shared" si="4"/>
        <v/>
      </c>
      <c r="Z936" s="5" t="str">
        <f t="shared" si="5"/>
        <v/>
      </c>
    </row>
    <row r="937">
      <c r="A937" s="1" t="str">
        <f>Spaces!A937</f>
        <v/>
      </c>
      <c r="B937" s="1" t="str">
        <f>Spaces!B937</f>
        <v/>
      </c>
      <c r="C937" s="1" t="str">
        <f>Spaces!C937</f>
        <v/>
      </c>
      <c r="D937" s="1" t="str">
        <f>Spaces!D937</f>
        <v/>
      </c>
      <c r="E937" s="1" t="str">
        <f>Spaces!E937</f>
        <v/>
      </c>
      <c r="F937" s="1" t="str">
        <f>Spaces!F937</f>
        <v/>
      </c>
      <c r="G937" s="1" t="str">
        <f>Spaces!G937</f>
        <v/>
      </c>
      <c r="H937" s="1" t="str">
        <f>Spaces!H937</f>
        <v/>
      </c>
      <c r="I937" s="1" t="str">
        <f>Spaces!I937</f>
        <v/>
      </c>
      <c r="J937" s="1" t="str">
        <f>Spaces!J937</f>
        <v/>
      </c>
      <c r="K937" s="1" t="str">
        <f>Spaces!K937</f>
        <v/>
      </c>
      <c r="L937" s="1" t="str">
        <f>Spaces!L937</f>
        <v/>
      </c>
      <c r="M937" s="1" t="str">
        <f>Spaces!M937</f>
        <v/>
      </c>
      <c r="N937" s="1" t="str">
        <f>Spaces!N937</f>
        <v/>
      </c>
      <c r="O937" s="1" t="str">
        <f>Spaces!O937</f>
        <v/>
      </c>
      <c r="P937" s="1" t="str">
        <f>Spaces!P937</f>
        <v/>
      </c>
      <c r="Q937" s="1" t="str">
        <f>Spaces!Q937</f>
        <v/>
      </c>
      <c r="R937" s="1" t="str">
        <f>Spaces!R937</f>
        <v/>
      </c>
      <c r="S937" s="1" t="str">
        <f>Spaces!S937</f>
        <v/>
      </c>
      <c r="T937" s="1" t="str">
        <f>Spaces!T937</f>
        <v/>
      </c>
      <c r="U937" s="1" t="str">
        <f>Spaces!U937</f>
        <v/>
      </c>
      <c r="V937" s="1" t="str">
        <f t="shared" si="1"/>
        <v/>
      </c>
      <c r="W937" s="5" t="str">
        <f t="shared" si="2"/>
        <v/>
      </c>
      <c r="X937" s="5" t="str">
        <f t="shared" si="3"/>
        <v/>
      </c>
      <c r="Y937" s="5" t="str">
        <f t="shared" si="4"/>
        <v/>
      </c>
      <c r="Z937" s="5" t="str">
        <f t="shared" si="5"/>
        <v/>
      </c>
    </row>
    <row r="938">
      <c r="A938" s="1" t="str">
        <f>Spaces!A938</f>
        <v/>
      </c>
      <c r="B938" s="1" t="str">
        <f>Spaces!B938</f>
        <v/>
      </c>
      <c r="C938" s="1" t="str">
        <f>Spaces!C938</f>
        <v/>
      </c>
      <c r="D938" s="1" t="str">
        <f>Spaces!D938</f>
        <v/>
      </c>
      <c r="E938" s="1" t="str">
        <f>Spaces!E938</f>
        <v/>
      </c>
      <c r="F938" s="1" t="str">
        <f>Spaces!F938</f>
        <v/>
      </c>
      <c r="G938" s="1" t="str">
        <f>Spaces!G938</f>
        <v/>
      </c>
      <c r="H938" s="1" t="str">
        <f>Spaces!H938</f>
        <v/>
      </c>
      <c r="I938" s="1" t="str">
        <f>Spaces!I938</f>
        <v/>
      </c>
      <c r="J938" s="1" t="str">
        <f>Spaces!J938</f>
        <v/>
      </c>
      <c r="K938" s="1" t="str">
        <f>Spaces!K938</f>
        <v/>
      </c>
      <c r="L938" s="1" t="str">
        <f>Spaces!L938</f>
        <v/>
      </c>
      <c r="M938" s="1" t="str">
        <f>Spaces!M938</f>
        <v/>
      </c>
      <c r="N938" s="1" t="str">
        <f>Spaces!N938</f>
        <v/>
      </c>
      <c r="O938" s="1" t="str">
        <f>Spaces!O938</f>
        <v/>
      </c>
      <c r="P938" s="1" t="str">
        <f>Spaces!P938</f>
        <v/>
      </c>
      <c r="Q938" s="1" t="str">
        <f>Spaces!Q938</f>
        <v/>
      </c>
      <c r="R938" s="1" t="str">
        <f>Spaces!R938</f>
        <v/>
      </c>
      <c r="S938" s="1" t="str">
        <f>Spaces!S938</f>
        <v/>
      </c>
      <c r="T938" s="1" t="str">
        <f>Spaces!T938</f>
        <v/>
      </c>
      <c r="U938" s="1" t="str">
        <f>Spaces!U938</f>
        <v/>
      </c>
      <c r="V938" s="1" t="str">
        <f t="shared" si="1"/>
        <v/>
      </c>
      <c r="W938" s="5" t="str">
        <f t="shared" si="2"/>
        <v/>
      </c>
      <c r="X938" s="5" t="str">
        <f t="shared" si="3"/>
        <v/>
      </c>
      <c r="Y938" s="5" t="str">
        <f t="shared" si="4"/>
        <v/>
      </c>
      <c r="Z938" s="5" t="str">
        <f t="shared" si="5"/>
        <v/>
      </c>
    </row>
    <row r="939">
      <c r="A939" s="1" t="str">
        <f>Spaces!A939</f>
        <v/>
      </c>
      <c r="B939" s="1" t="str">
        <f>Spaces!B939</f>
        <v/>
      </c>
      <c r="C939" s="1" t="str">
        <f>Spaces!C939</f>
        <v/>
      </c>
      <c r="D939" s="1" t="str">
        <f>Spaces!D939</f>
        <v/>
      </c>
      <c r="E939" s="1" t="str">
        <f>Spaces!E939</f>
        <v/>
      </c>
      <c r="F939" s="1" t="str">
        <f>Spaces!F939</f>
        <v/>
      </c>
      <c r="G939" s="1" t="str">
        <f>Spaces!G939</f>
        <v/>
      </c>
      <c r="H939" s="1" t="str">
        <f>Spaces!H939</f>
        <v/>
      </c>
      <c r="I939" s="1" t="str">
        <f>Spaces!I939</f>
        <v/>
      </c>
      <c r="J939" s="1" t="str">
        <f>Spaces!J939</f>
        <v/>
      </c>
      <c r="K939" s="1" t="str">
        <f>Spaces!K939</f>
        <v/>
      </c>
      <c r="L939" s="1" t="str">
        <f>Spaces!L939</f>
        <v/>
      </c>
      <c r="M939" s="1" t="str">
        <f>Spaces!M939</f>
        <v/>
      </c>
      <c r="N939" s="1" t="str">
        <f>Spaces!N939</f>
        <v/>
      </c>
      <c r="O939" s="1" t="str">
        <f>Spaces!O939</f>
        <v/>
      </c>
      <c r="P939" s="1" t="str">
        <f>Spaces!P939</f>
        <v/>
      </c>
      <c r="Q939" s="1" t="str">
        <f>Spaces!Q939</f>
        <v/>
      </c>
      <c r="R939" s="1" t="str">
        <f>Spaces!R939</f>
        <v/>
      </c>
      <c r="S939" s="1" t="str">
        <f>Spaces!S939</f>
        <v/>
      </c>
      <c r="T939" s="1" t="str">
        <f>Spaces!T939</f>
        <v/>
      </c>
      <c r="U939" s="1" t="str">
        <f>Spaces!U939</f>
        <v/>
      </c>
      <c r="V939" s="1" t="str">
        <f t="shared" si="1"/>
        <v/>
      </c>
      <c r="W939" s="5" t="str">
        <f t="shared" si="2"/>
        <v/>
      </c>
      <c r="X939" s="5" t="str">
        <f t="shared" si="3"/>
        <v/>
      </c>
      <c r="Y939" s="5" t="str">
        <f t="shared" si="4"/>
        <v/>
      </c>
      <c r="Z939" s="5" t="str">
        <f t="shared" si="5"/>
        <v/>
      </c>
    </row>
    <row r="940">
      <c r="A940" s="1" t="str">
        <f>Spaces!A940</f>
        <v/>
      </c>
      <c r="B940" s="1" t="str">
        <f>Spaces!B940</f>
        <v/>
      </c>
      <c r="C940" s="1" t="str">
        <f>Spaces!C940</f>
        <v/>
      </c>
      <c r="D940" s="1" t="str">
        <f>Spaces!D940</f>
        <v/>
      </c>
      <c r="E940" s="1" t="str">
        <f>Spaces!E940</f>
        <v/>
      </c>
      <c r="F940" s="1" t="str">
        <f>Spaces!F940</f>
        <v/>
      </c>
      <c r="G940" s="1" t="str">
        <f>Spaces!G940</f>
        <v/>
      </c>
      <c r="H940" s="1" t="str">
        <f>Spaces!H940</f>
        <v/>
      </c>
      <c r="I940" s="1" t="str">
        <f>Spaces!I940</f>
        <v/>
      </c>
      <c r="J940" s="1" t="str">
        <f>Spaces!J940</f>
        <v/>
      </c>
      <c r="K940" s="1" t="str">
        <f>Spaces!K940</f>
        <v/>
      </c>
      <c r="L940" s="1" t="str">
        <f>Spaces!L940</f>
        <v/>
      </c>
      <c r="M940" s="1" t="str">
        <f>Spaces!M940</f>
        <v/>
      </c>
      <c r="N940" s="1" t="str">
        <f>Spaces!N940</f>
        <v/>
      </c>
      <c r="O940" s="1" t="str">
        <f>Spaces!O940</f>
        <v/>
      </c>
      <c r="P940" s="1" t="str">
        <f>Spaces!P940</f>
        <v/>
      </c>
      <c r="Q940" s="1" t="str">
        <f>Spaces!Q940</f>
        <v/>
      </c>
      <c r="R940" s="1" t="str">
        <f>Spaces!R940</f>
        <v/>
      </c>
      <c r="S940" s="1" t="str">
        <f>Spaces!S940</f>
        <v/>
      </c>
      <c r="T940" s="1" t="str">
        <f>Spaces!T940</f>
        <v/>
      </c>
      <c r="U940" s="1" t="str">
        <f>Spaces!U940</f>
        <v/>
      </c>
      <c r="V940" s="1" t="str">
        <f t="shared" si="1"/>
        <v/>
      </c>
      <c r="W940" s="5" t="str">
        <f t="shared" si="2"/>
        <v/>
      </c>
      <c r="X940" s="5" t="str">
        <f t="shared" si="3"/>
        <v/>
      </c>
      <c r="Y940" s="5" t="str">
        <f t="shared" si="4"/>
        <v/>
      </c>
      <c r="Z940" s="5" t="str">
        <f t="shared" si="5"/>
        <v/>
      </c>
    </row>
    <row r="941">
      <c r="A941" s="1" t="str">
        <f>Spaces!A941</f>
        <v/>
      </c>
      <c r="B941" s="1" t="str">
        <f>Spaces!B941</f>
        <v/>
      </c>
      <c r="C941" s="1" t="str">
        <f>Spaces!C941</f>
        <v/>
      </c>
      <c r="D941" s="1" t="str">
        <f>Spaces!D941</f>
        <v/>
      </c>
      <c r="E941" s="1" t="str">
        <f>Spaces!E941</f>
        <v/>
      </c>
      <c r="F941" s="1" t="str">
        <f>Spaces!F941</f>
        <v/>
      </c>
      <c r="G941" s="1" t="str">
        <f>Spaces!G941</f>
        <v/>
      </c>
      <c r="H941" s="1" t="str">
        <f>Spaces!H941</f>
        <v/>
      </c>
      <c r="I941" s="1" t="str">
        <f>Spaces!I941</f>
        <v/>
      </c>
      <c r="J941" s="1" t="str">
        <f>Spaces!J941</f>
        <v/>
      </c>
      <c r="K941" s="1" t="str">
        <f>Spaces!K941</f>
        <v/>
      </c>
      <c r="L941" s="1" t="str">
        <f>Spaces!L941</f>
        <v/>
      </c>
      <c r="M941" s="1" t="str">
        <f>Spaces!M941</f>
        <v/>
      </c>
      <c r="N941" s="1" t="str">
        <f>Spaces!N941</f>
        <v/>
      </c>
      <c r="O941" s="1" t="str">
        <f>Spaces!O941</f>
        <v/>
      </c>
      <c r="P941" s="1" t="str">
        <f>Spaces!P941</f>
        <v/>
      </c>
      <c r="Q941" s="1" t="str">
        <f>Spaces!Q941</f>
        <v/>
      </c>
      <c r="R941" s="1" t="str">
        <f>Spaces!R941</f>
        <v/>
      </c>
      <c r="S941" s="1" t="str">
        <f>Spaces!S941</f>
        <v/>
      </c>
      <c r="T941" s="1" t="str">
        <f>Spaces!T941</f>
        <v/>
      </c>
      <c r="U941" s="1" t="str">
        <f>Spaces!U941</f>
        <v/>
      </c>
      <c r="V941" s="1" t="str">
        <f t="shared" si="1"/>
        <v/>
      </c>
      <c r="W941" s="5" t="str">
        <f t="shared" si="2"/>
        <v/>
      </c>
      <c r="X941" s="5" t="str">
        <f t="shared" si="3"/>
        <v/>
      </c>
      <c r="Y941" s="5" t="str">
        <f t="shared" si="4"/>
        <v/>
      </c>
      <c r="Z941" s="5" t="str">
        <f t="shared" si="5"/>
        <v/>
      </c>
    </row>
    <row r="942">
      <c r="A942" s="1" t="str">
        <f>Spaces!A942</f>
        <v/>
      </c>
      <c r="B942" s="1" t="str">
        <f>Spaces!B942</f>
        <v/>
      </c>
      <c r="C942" s="1" t="str">
        <f>Spaces!C942</f>
        <v/>
      </c>
      <c r="D942" s="1" t="str">
        <f>Spaces!D942</f>
        <v/>
      </c>
      <c r="E942" s="1" t="str">
        <f>Spaces!E942</f>
        <v/>
      </c>
      <c r="F942" s="1" t="str">
        <f>Spaces!F942</f>
        <v/>
      </c>
      <c r="G942" s="1" t="str">
        <f>Spaces!G942</f>
        <v/>
      </c>
      <c r="H942" s="1" t="str">
        <f>Spaces!H942</f>
        <v/>
      </c>
      <c r="I942" s="1" t="str">
        <f>Spaces!I942</f>
        <v/>
      </c>
      <c r="J942" s="1" t="str">
        <f>Spaces!J942</f>
        <v/>
      </c>
      <c r="K942" s="1" t="str">
        <f>Spaces!K942</f>
        <v/>
      </c>
      <c r="L942" s="1" t="str">
        <f>Spaces!L942</f>
        <v/>
      </c>
      <c r="M942" s="1" t="str">
        <f>Spaces!M942</f>
        <v/>
      </c>
      <c r="N942" s="1" t="str">
        <f>Spaces!N942</f>
        <v/>
      </c>
      <c r="O942" s="1" t="str">
        <f>Spaces!O942</f>
        <v/>
      </c>
      <c r="P942" s="1" t="str">
        <f>Spaces!P942</f>
        <v/>
      </c>
      <c r="Q942" s="1" t="str">
        <f>Spaces!Q942</f>
        <v/>
      </c>
      <c r="R942" s="1" t="str">
        <f>Spaces!R942</f>
        <v/>
      </c>
      <c r="S942" s="1" t="str">
        <f>Spaces!S942</f>
        <v/>
      </c>
      <c r="T942" s="1" t="str">
        <f>Spaces!T942</f>
        <v/>
      </c>
      <c r="U942" s="1" t="str">
        <f>Spaces!U942</f>
        <v/>
      </c>
      <c r="V942" s="1" t="str">
        <f t="shared" si="1"/>
        <v/>
      </c>
      <c r="W942" s="5" t="str">
        <f t="shared" si="2"/>
        <v/>
      </c>
      <c r="X942" s="5" t="str">
        <f t="shared" si="3"/>
        <v/>
      </c>
      <c r="Y942" s="5" t="str">
        <f t="shared" si="4"/>
        <v/>
      </c>
      <c r="Z942" s="5" t="str">
        <f t="shared" si="5"/>
        <v/>
      </c>
    </row>
    <row r="943">
      <c r="A943" s="1" t="str">
        <f>Spaces!A943</f>
        <v/>
      </c>
      <c r="B943" s="1" t="str">
        <f>Spaces!B943</f>
        <v/>
      </c>
      <c r="C943" s="1" t="str">
        <f>Spaces!C943</f>
        <v/>
      </c>
      <c r="D943" s="1" t="str">
        <f>Spaces!D943</f>
        <v/>
      </c>
      <c r="E943" s="1" t="str">
        <f>Spaces!E943</f>
        <v/>
      </c>
      <c r="F943" s="1" t="str">
        <f>Spaces!F943</f>
        <v/>
      </c>
      <c r="G943" s="1" t="str">
        <f>Spaces!G943</f>
        <v/>
      </c>
      <c r="H943" s="1" t="str">
        <f>Spaces!H943</f>
        <v/>
      </c>
      <c r="I943" s="1" t="str">
        <f>Spaces!I943</f>
        <v/>
      </c>
      <c r="J943" s="1" t="str">
        <f>Spaces!J943</f>
        <v/>
      </c>
      <c r="K943" s="1" t="str">
        <f>Spaces!K943</f>
        <v/>
      </c>
      <c r="L943" s="1" t="str">
        <f>Spaces!L943</f>
        <v/>
      </c>
      <c r="M943" s="1" t="str">
        <f>Spaces!M943</f>
        <v/>
      </c>
      <c r="N943" s="1" t="str">
        <f>Spaces!N943</f>
        <v/>
      </c>
      <c r="O943" s="1" t="str">
        <f>Spaces!O943</f>
        <v/>
      </c>
      <c r="P943" s="1" t="str">
        <f>Spaces!P943</f>
        <v/>
      </c>
      <c r="Q943" s="1" t="str">
        <f>Spaces!Q943</f>
        <v/>
      </c>
      <c r="R943" s="1" t="str">
        <f>Spaces!R943</f>
        <v/>
      </c>
      <c r="S943" s="1" t="str">
        <f>Spaces!S943</f>
        <v/>
      </c>
      <c r="T943" s="1" t="str">
        <f>Spaces!T943</f>
        <v/>
      </c>
      <c r="U943" s="1" t="str">
        <f>Spaces!U943</f>
        <v/>
      </c>
      <c r="V943" s="1" t="str">
        <f t="shared" si="1"/>
        <v/>
      </c>
      <c r="W943" s="5" t="str">
        <f t="shared" si="2"/>
        <v/>
      </c>
      <c r="X943" s="5" t="str">
        <f t="shared" si="3"/>
        <v/>
      </c>
      <c r="Y943" s="5" t="str">
        <f t="shared" si="4"/>
        <v/>
      </c>
      <c r="Z943" s="5" t="str">
        <f t="shared" si="5"/>
        <v/>
      </c>
    </row>
    <row r="944">
      <c r="A944" s="1" t="str">
        <f>Spaces!A944</f>
        <v/>
      </c>
      <c r="B944" s="1" t="str">
        <f>Spaces!B944</f>
        <v/>
      </c>
      <c r="C944" s="1" t="str">
        <f>Spaces!C944</f>
        <v/>
      </c>
      <c r="D944" s="1" t="str">
        <f>Spaces!D944</f>
        <v/>
      </c>
      <c r="E944" s="1" t="str">
        <f>Spaces!E944</f>
        <v/>
      </c>
      <c r="F944" s="1" t="str">
        <f>Spaces!F944</f>
        <v/>
      </c>
      <c r="G944" s="1" t="str">
        <f>Spaces!G944</f>
        <v/>
      </c>
      <c r="H944" s="1" t="str">
        <f>Spaces!H944</f>
        <v/>
      </c>
      <c r="I944" s="1" t="str">
        <f>Spaces!I944</f>
        <v/>
      </c>
      <c r="J944" s="1" t="str">
        <f>Spaces!J944</f>
        <v/>
      </c>
      <c r="K944" s="1" t="str">
        <f>Spaces!K944</f>
        <v/>
      </c>
      <c r="L944" s="1" t="str">
        <f>Spaces!L944</f>
        <v/>
      </c>
      <c r="M944" s="1" t="str">
        <f>Spaces!M944</f>
        <v/>
      </c>
      <c r="N944" s="1" t="str">
        <f>Spaces!N944</f>
        <v/>
      </c>
      <c r="O944" s="1" t="str">
        <f>Spaces!O944</f>
        <v/>
      </c>
      <c r="P944" s="1" t="str">
        <f>Spaces!P944</f>
        <v/>
      </c>
      <c r="Q944" s="1" t="str">
        <f>Spaces!Q944</f>
        <v/>
      </c>
      <c r="R944" s="1" t="str">
        <f>Spaces!R944</f>
        <v/>
      </c>
      <c r="S944" s="1" t="str">
        <f>Spaces!S944</f>
        <v/>
      </c>
      <c r="T944" s="1" t="str">
        <f>Spaces!T944</f>
        <v/>
      </c>
      <c r="U944" s="1" t="str">
        <f>Spaces!U944</f>
        <v/>
      </c>
      <c r="V944" s="1" t="str">
        <f t="shared" si="1"/>
        <v/>
      </c>
      <c r="W944" s="5" t="str">
        <f t="shared" si="2"/>
        <v/>
      </c>
      <c r="X944" s="5" t="str">
        <f t="shared" si="3"/>
        <v/>
      </c>
      <c r="Y944" s="5" t="str">
        <f t="shared" si="4"/>
        <v/>
      </c>
      <c r="Z944" s="5" t="str">
        <f t="shared" si="5"/>
        <v/>
      </c>
    </row>
    <row r="945">
      <c r="A945" s="1" t="str">
        <f>Spaces!A945</f>
        <v/>
      </c>
      <c r="B945" s="1" t="str">
        <f>Spaces!B945</f>
        <v/>
      </c>
      <c r="C945" s="1" t="str">
        <f>Spaces!C945</f>
        <v/>
      </c>
      <c r="D945" s="1" t="str">
        <f>Spaces!D945</f>
        <v/>
      </c>
      <c r="E945" s="1" t="str">
        <f>Spaces!E945</f>
        <v/>
      </c>
      <c r="F945" s="1" t="str">
        <f>Spaces!F945</f>
        <v/>
      </c>
      <c r="G945" s="1" t="str">
        <f>Spaces!G945</f>
        <v/>
      </c>
      <c r="H945" s="1" t="str">
        <f>Spaces!H945</f>
        <v/>
      </c>
      <c r="I945" s="1" t="str">
        <f>Spaces!I945</f>
        <v/>
      </c>
      <c r="J945" s="1" t="str">
        <f>Spaces!J945</f>
        <v/>
      </c>
      <c r="K945" s="1" t="str">
        <f>Spaces!K945</f>
        <v/>
      </c>
      <c r="L945" s="1" t="str">
        <f>Spaces!L945</f>
        <v/>
      </c>
      <c r="M945" s="1" t="str">
        <f>Spaces!M945</f>
        <v/>
      </c>
      <c r="N945" s="1" t="str">
        <f>Spaces!N945</f>
        <v/>
      </c>
      <c r="O945" s="1" t="str">
        <f>Spaces!O945</f>
        <v/>
      </c>
      <c r="P945" s="1" t="str">
        <f>Spaces!P945</f>
        <v/>
      </c>
      <c r="Q945" s="1" t="str">
        <f>Spaces!Q945</f>
        <v/>
      </c>
      <c r="R945" s="1" t="str">
        <f>Spaces!R945</f>
        <v/>
      </c>
      <c r="S945" s="1" t="str">
        <f>Spaces!S945</f>
        <v/>
      </c>
      <c r="T945" s="1" t="str">
        <f>Spaces!T945</f>
        <v/>
      </c>
      <c r="U945" s="1" t="str">
        <f>Spaces!U945</f>
        <v/>
      </c>
      <c r="V945" s="1" t="str">
        <f t="shared" si="1"/>
        <v/>
      </c>
      <c r="W945" s="5" t="str">
        <f t="shared" si="2"/>
        <v/>
      </c>
      <c r="X945" s="5" t="str">
        <f t="shared" si="3"/>
        <v/>
      </c>
      <c r="Y945" s="5" t="str">
        <f t="shared" si="4"/>
        <v/>
      </c>
      <c r="Z945" s="5" t="str">
        <f t="shared" si="5"/>
        <v/>
      </c>
    </row>
    <row r="946">
      <c r="A946" s="1" t="str">
        <f>Spaces!A946</f>
        <v/>
      </c>
      <c r="B946" s="1" t="str">
        <f>Spaces!B946</f>
        <v/>
      </c>
      <c r="C946" s="1" t="str">
        <f>Spaces!C946</f>
        <v/>
      </c>
      <c r="D946" s="1" t="str">
        <f>Spaces!D946</f>
        <v/>
      </c>
      <c r="E946" s="1" t="str">
        <f>Spaces!E946</f>
        <v/>
      </c>
      <c r="F946" s="1" t="str">
        <f>Spaces!F946</f>
        <v/>
      </c>
      <c r="G946" s="1" t="str">
        <f>Spaces!G946</f>
        <v/>
      </c>
      <c r="H946" s="1" t="str">
        <f>Spaces!H946</f>
        <v/>
      </c>
      <c r="I946" s="1" t="str">
        <f>Spaces!I946</f>
        <v/>
      </c>
      <c r="J946" s="1" t="str">
        <f>Spaces!J946</f>
        <v/>
      </c>
      <c r="K946" s="1" t="str">
        <f>Spaces!K946</f>
        <v/>
      </c>
      <c r="L946" s="1" t="str">
        <f>Spaces!L946</f>
        <v/>
      </c>
      <c r="M946" s="1" t="str">
        <f>Spaces!M946</f>
        <v/>
      </c>
      <c r="N946" s="1" t="str">
        <f>Spaces!N946</f>
        <v/>
      </c>
      <c r="O946" s="1" t="str">
        <f>Spaces!O946</f>
        <v/>
      </c>
      <c r="P946" s="1" t="str">
        <f>Spaces!P946</f>
        <v/>
      </c>
      <c r="Q946" s="1" t="str">
        <f>Spaces!Q946</f>
        <v/>
      </c>
      <c r="R946" s="1" t="str">
        <f>Spaces!R946</f>
        <v/>
      </c>
      <c r="S946" s="1" t="str">
        <f>Spaces!S946</f>
        <v/>
      </c>
      <c r="T946" s="1" t="str">
        <f>Spaces!T946</f>
        <v/>
      </c>
      <c r="U946" s="1" t="str">
        <f>Spaces!U946</f>
        <v/>
      </c>
      <c r="V946" s="1" t="str">
        <f t="shared" si="1"/>
        <v/>
      </c>
      <c r="W946" s="5" t="str">
        <f t="shared" si="2"/>
        <v/>
      </c>
      <c r="X946" s="5" t="str">
        <f t="shared" si="3"/>
        <v/>
      </c>
      <c r="Y946" s="5" t="str">
        <f t="shared" si="4"/>
        <v/>
      </c>
      <c r="Z946" s="5" t="str">
        <f t="shared" si="5"/>
        <v/>
      </c>
    </row>
    <row r="947">
      <c r="A947" s="1" t="str">
        <f>Spaces!A947</f>
        <v/>
      </c>
      <c r="B947" s="1" t="str">
        <f>Spaces!B947</f>
        <v/>
      </c>
      <c r="C947" s="1" t="str">
        <f>Spaces!C947</f>
        <v/>
      </c>
      <c r="D947" s="1" t="str">
        <f>Spaces!D947</f>
        <v/>
      </c>
      <c r="E947" s="1" t="str">
        <f>Spaces!E947</f>
        <v/>
      </c>
      <c r="F947" s="1" t="str">
        <f>Spaces!F947</f>
        <v/>
      </c>
      <c r="G947" s="1" t="str">
        <f>Spaces!G947</f>
        <v/>
      </c>
      <c r="H947" s="1" t="str">
        <f>Spaces!H947</f>
        <v/>
      </c>
      <c r="I947" s="1" t="str">
        <f>Spaces!I947</f>
        <v/>
      </c>
      <c r="J947" s="1" t="str">
        <f>Spaces!J947</f>
        <v/>
      </c>
      <c r="K947" s="1" t="str">
        <f>Spaces!K947</f>
        <v/>
      </c>
      <c r="L947" s="1" t="str">
        <f>Spaces!L947</f>
        <v/>
      </c>
      <c r="M947" s="1" t="str">
        <f>Spaces!M947</f>
        <v/>
      </c>
      <c r="N947" s="1" t="str">
        <f>Spaces!N947</f>
        <v/>
      </c>
      <c r="O947" s="1" t="str">
        <f>Spaces!O947</f>
        <v/>
      </c>
      <c r="P947" s="1" t="str">
        <f>Spaces!P947</f>
        <v/>
      </c>
      <c r="Q947" s="1" t="str">
        <f>Spaces!Q947</f>
        <v/>
      </c>
      <c r="R947" s="1" t="str">
        <f>Spaces!R947</f>
        <v/>
      </c>
      <c r="S947" s="1" t="str">
        <f>Spaces!S947</f>
        <v/>
      </c>
      <c r="T947" s="1" t="str">
        <f>Spaces!T947</f>
        <v/>
      </c>
      <c r="U947" s="1" t="str">
        <f>Spaces!U947</f>
        <v/>
      </c>
      <c r="V947" s="1" t="str">
        <f t="shared" si="1"/>
        <v/>
      </c>
      <c r="W947" s="5" t="str">
        <f t="shared" si="2"/>
        <v/>
      </c>
      <c r="X947" s="5" t="str">
        <f t="shared" si="3"/>
        <v/>
      </c>
      <c r="Y947" s="5" t="str">
        <f t="shared" si="4"/>
        <v/>
      </c>
      <c r="Z947" s="5" t="str">
        <f t="shared" si="5"/>
        <v/>
      </c>
    </row>
    <row r="948">
      <c r="A948" s="1" t="str">
        <f>Spaces!A948</f>
        <v/>
      </c>
      <c r="B948" s="1" t="str">
        <f>Spaces!B948</f>
        <v/>
      </c>
      <c r="C948" s="1" t="str">
        <f>Spaces!C948</f>
        <v/>
      </c>
      <c r="D948" s="1" t="str">
        <f>Spaces!D948</f>
        <v/>
      </c>
      <c r="E948" s="1" t="str">
        <f>Spaces!E948</f>
        <v/>
      </c>
      <c r="F948" s="1" t="str">
        <f>Spaces!F948</f>
        <v/>
      </c>
      <c r="G948" s="1" t="str">
        <f>Spaces!G948</f>
        <v/>
      </c>
      <c r="H948" s="1" t="str">
        <f>Spaces!H948</f>
        <v/>
      </c>
      <c r="I948" s="1" t="str">
        <f>Spaces!I948</f>
        <v/>
      </c>
      <c r="J948" s="1" t="str">
        <f>Spaces!J948</f>
        <v/>
      </c>
      <c r="K948" s="1" t="str">
        <f>Spaces!K948</f>
        <v/>
      </c>
      <c r="L948" s="1" t="str">
        <f>Spaces!L948</f>
        <v/>
      </c>
      <c r="M948" s="1" t="str">
        <f>Spaces!M948</f>
        <v/>
      </c>
      <c r="N948" s="1" t="str">
        <f>Spaces!N948</f>
        <v/>
      </c>
      <c r="O948" s="1" t="str">
        <f>Spaces!O948</f>
        <v/>
      </c>
      <c r="P948" s="1" t="str">
        <f>Spaces!P948</f>
        <v/>
      </c>
      <c r="Q948" s="1" t="str">
        <f>Spaces!Q948</f>
        <v/>
      </c>
      <c r="R948" s="1" t="str">
        <f>Spaces!R948</f>
        <v/>
      </c>
      <c r="S948" s="1" t="str">
        <f>Spaces!S948</f>
        <v/>
      </c>
      <c r="T948" s="1" t="str">
        <f>Spaces!T948</f>
        <v/>
      </c>
      <c r="U948" s="1" t="str">
        <f>Spaces!U948</f>
        <v/>
      </c>
      <c r="V948" s="1" t="str">
        <f t="shared" si="1"/>
        <v/>
      </c>
      <c r="W948" s="5" t="str">
        <f t="shared" si="2"/>
        <v/>
      </c>
      <c r="X948" s="5" t="str">
        <f t="shared" si="3"/>
        <v/>
      </c>
      <c r="Y948" s="5" t="str">
        <f t="shared" si="4"/>
        <v/>
      </c>
      <c r="Z948" s="5" t="str">
        <f t="shared" si="5"/>
        <v/>
      </c>
    </row>
    <row r="949">
      <c r="A949" s="1" t="str">
        <f>Spaces!A949</f>
        <v/>
      </c>
      <c r="B949" s="1" t="str">
        <f>Spaces!B949</f>
        <v/>
      </c>
      <c r="C949" s="1" t="str">
        <f>Spaces!C949</f>
        <v/>
      </c>
      <c r="D949" s="1" t="str">
        <f>Spaces!D949</f>
        <v/>
      </c>
      <c r="E949" s="1" t="str">
        <f>Spaces!E949</f>
        <v/>
      </c>
      <c r="F949" s="1" t="str">
        <f>Spaces!F949</f>
        <v/>
      </c>
      <c r="G949" s="1" t="str">
        <f>Spaces!G949</f>
        <v/>
      </c>
      <c r="H949" s="1" t="str">
        <f>Spaces!H949</f>
        <v/>
      </c>
      <c r="I949" s="1" t="str">
        <f>Spaces!I949</f>
        <v/>
      </c>
      <c r="J949" s="1" t="str">
        <f>Spaces!J949</f>
        <v/>
      </c>
      <c r="K949" s="1" t="str">
        <f>Spaces!K949</f>
        <v/>
      </c>
      <c r="L949" s="1" t="str">
        <f>Spaces!L949</f>
        <v/>
      </c>
      <c r="M949" s="1" t="str">
        <f>Spaces!M949</f>
        <v/>
      </c>
      <c r="N949" s="1" t="str">
        <f>Spaces!N949</f>
        <v/>
      </c>
      <c r="O949" s="1" t="str">
        <f>Spaces!O949</f>
        <v/>
      </c>
      <c r="P949" s="1" t="str">
        <f>Spaces!P949</f>
        <v/>
      </c>
      <c r="Q949" s="1" t="str">
        <f>Spaces!Q949</f>
        <v/>
      </c>
      <c r="R949" s="1" t="str">
        <f>Spaces!R949</f>
        <v/>
      </c>
      <c r="S949" s="1" t="str">
        <f>Spaces!S949</f>
        <v/>
      </c>
      <c r="T949" s="1" t="str">
        <f>Spaces!T949</f>
        <v/>
      </c>
      <c r="U949" s="1" t="str">
        <f>Spaces!U949</f>
        <v/>
      </c>
      <c r="V949" s="1" t="str">
        <f t="shared" si="1"/>
        <v/>
      </c>
      <c r="W949" s="5" t="str">
        <f t="shared" si="2"/>
        <v/>
      </c>
      <c r="X949" s="5" t="str">
        <f t="shared" si="3"/>
        <v/>
      </c>
      <c r="Y949" s="5" t="str">
        <f t="shared" si="4"/>
        <v/>
      </c>
      <c r="Z949" s="5" t="str">
        <f t="shared" si="5"/>
        <v/>
      </c>
    </row>
    <row r="950">
      <c r="A950" s="1" t="str">
        <f>Spaces!A950</f>
        <v/>
      </c>
      <c r="B950" s="1" t="str">
        <f>Spaces!B950</f>
        <v/>
      </c>
      <c r="C950" s="1" t="str">
        <f>Spaces!C950</f>
        <v/>
      </c>
      <c r="D950" s="1" t="str">
        <f>Spaces!D950</f>
        <v/>
      </c>
      <c r="E950" s="1" t="str">
        <f>Spaces!E950</f>
        <v/>
      </c>
      <c r="F950" s="1" t="str">
        <f>Spaces!F950</f>
        <v/>
      </c>
      <c r="G950" s="1" t="str">
        <f>Spaces!G950</f>
        <v/>
      </c>
      <c r="H950" s="1" t="str">
        <f>Spaces!H950</f>
        <v/>
      </c>
      <c r="I950" s="1" t="str">
        <f>Spaces!I950</f>
        <v/>
      </c>
      <c r="J950" s="1" t="str">
        <f>Spaces!J950</f>
        <v/>
      </c>
      <c r="K950" s="1" t="str">
        <f>Spaces!K950</f>
        <v/>
      </c>
      <c r="L950" s="1" t="str">
        <f>Spaces!L950</f>
        <v/>
      </c>
      <c r="M950" s="1" t="str">
        <f>Spaces!M950</f>
        <v/>
      </c>
      <c r="N950" s="1" t="str">
        <f>Spaces!N950</f>
        <v/>
      </c>
      <c r="O950" s="1" t="str">
        <f>Spaces!O950</f>
        <v/>
      </c>
      <c r="P950" s="1" t="str">
        <f>Spaces!P950</f>
        <v/>
      </c>
      <c r="Q950" s="1" t="str">
        <f>Spaces!Q950</f>
        <v/>
      </c>
      <c r="R950" s="1" t="str">
        <f>Spaces!R950</f>
        <v/>
      </c>
      <c r="S950" s="1" t="str">
        <f>Spaces!S950</f>
        <v/>
      </c>
      <c r="T950" s="1" t="str">
        <f>Spaces!T950</f>
        <v/>
      </c>
      <c r="U950" s="1" t="str">
        <f>Spaces!U950</f>
        <v/>
      </c>
      <c r="V950" s="1" t="str">
        <f t="shared" si="1"/>
        <v/>
      </c>
      <c r="W950" s="5" t="str">
        <f t="shared" si="2"/>
        <v/>
      </c>
      <c r="X950" s="5" t="str">
        <f t="shared" si="3"/>
        <v/>
      </c>
      <c r="Y950" s="5" t="str">
        <f t="shared" si="4"/>
        <v/>
      </c>
      <c r="Z950" s="5" t="str">
        <f t="shared" si="5"/>
        <v/>
      </c>
    </row>
    <row r="951">
      <c r="A951" s="1" t="str">
        <f>Spaces!A951</f>
        <v/>
      </c>
      <c r="B951" s="1" t="str">
        <f>Spaces!B951</f>
        <v/>
      </c>
      <c r="C951" s="1" t="str">
        <f>Spaces!C951</f>
        <v/>
      </c>
      <c r="D951" s="1" t="str">
        <f>Spaces!D951</f>
        <v/>
      </c>
      <c r="E951" s="1" t="str">
        <f>Spaces!E951</f>
        <v/>
      </c>
      <c r="F951" s="1" t="str">
        <f>Spaces!F951</f>
        <v/>
      </c>
      <c r="G951" s="1" t="str">
        <f>Spaces!G951</f>
        <v/>
      </c>
      <c r="H951" s="1" t="str">
        <f>Spaces!H951</f>
        <v/>
      </c>
      <c r="I951" s="1" t="str">
        <f>Spaces!I951</f>
        <v/>
      </c>
      <c r="J951" s="1" t="str">
        <f>Spaces!J951</f>
        <v/>
      </c>
      <c r="K951" s="1" t="str">
        <f>Spaces!K951</f>
        <v/>
      </c>
      <c r="L951" s="1" t="str">
        <f>Spaces!L951</f>
        <v/>
      </c>
      <c r="M951" s="1" t="str">
        <f>Spaces!M951</f>
        <v/>
      </c>
      <c r="N951" s="1" t="str">
        <f>Spaces!N951</f>
        <v/>
      </c>
      <c r="O951" s="1" t="str">
        <f>Spaces!O951</f>
        <v/>
      </c>
      <c r="P951" s="1" t="str">
        <f>Spaces!P951</f>
        <v/>
      </c>
      <c r="Q951" s="1" t="str">
        <f>Spaces!Q951</f>
        <v/>
      </c>
      <c r="R951" s="1" t="str">
        <f>Spaces!R951</f>
        <v/>
      </c>
      <c r="S951" s="1" t="str">
        <f>Spaces!S951</f>
        <v/>
      </c>
      <c r="T951" s="1" t="str">
        <f>Spaces!T951</f>
        <v/>
      </c>
      <c r="U951" s="1" t="str">
        <f>Spaces!U951</f>
        <v/>
      </c>
      <c r="V951" s="1" t="str">
        <f t="shared" si="1"/>
        <v/>
      </c>
      <c r="W951" s="5" t="str">
        <f t="shared" si="2"/>
        <v/>
      </c>
      <c r="X951" s="5" t="str">
        <f t="shared" si="3"/>
        <v/>
      </c>
      <c r="Y951" s="5" t="str">
        <f t="shared" si="4"/>
        <v/>
      </c>
      <c r="Z951" s="5" t="str">
        <f t="shared" si="5"/>
        <v/>
      </c>
    </row>
    <row r="952">
      <c r="A952" s="1" t="str">
        <f>Spaces!A952</f>
        <v/>
      </c>
      <c r="B952" s="1" t="str">
        <f>Spaces!B952</f>
        <v/>
      </c>
      <c r="C952" s="1" t="str">
        <f>Spaces!C952</f>
        <v/>
      </c>
      <c r="D952" s="1" t="str">
        <f>Spaces!D952</f>
        <v/>
      </c>
      <c r="E952" s="1" t="str">
        <f>Spaces!E952</f>
        <v/>
      </c>
      <c r="F952" s="1" t="str">
        <f>Spaces!F952</f>
        <v/>
      </c>
      <c r="G952" s="1" t="str">
        <f>Spaces!G952</f>
        <v/>
      </c>
      <c r="H952" s="1" t="str">
        <f>Spaces!H952</f>
        <v/>
      </c>
      <c r="I952" s="1" t="str">
        <f>Spaces!I952</f>
        <v/>
      </c>
      <c r="J952" s="1" t="str">
        <f>Spaces!J952</f>
        <v/>
      </c>
      <c r="K952" s="1" t="str">
        <f>Spaces!K952</f>
        <v/>
      </c>
      <c r="L952" s="1" t="str">
        <f>Spaces!L952</f>
        <v/>
      </c>
      <c r="M952" s="1" t="str">
        <f>Spaces!M952</f>
        <v/>
      </c>
      <c r="N952" s="1" t="str">
        <f>Spaces!N952</f>
        <v/>
      </c>
      <c r="O952" s="1" t="str">
        <f>Spaces!O952</f>
        <v/>
      </c>
      <c r="P952" s="1" t="str">
        <f>Spaces!P952</f>
        <v/>
      </c>
      <c r="Q952" s="1" t="str">
        <f>Spaces!Q952</f>
        <v/>
      </c>
      <c r="R952" s="1" t="str">
        <f>Spaces!R952</f>
        <v/>
      </c>
      <c r="S952" s="1" t="str">
        <f>Spaces!S952</f>
        <v/>
      </c>
      <c r="T952" s="1" t="str">
        <f>Spaces!T952</f>
        <v/>
      </c>
      <c r="U952" s="1" t="str">
        <f>Spaces!U952</f>
        <v/>
      </c>
      <c r="V952" s="1" t="str">
        <f t="shared" si="1"/>
        <v/>
      </c>
      <c r="W952" s="5" t="str">
        <f t="shared" si="2"/>
        <v/>
      </c>
      <c r="X952" s="5" t="str">
        <f t="shared" si="3"/>
        <v/>
      </c>
      <c r="Y952" s="5" t="str">
        <f t="shared" si="4"/>
        <v/>
      </c>
      <c r="Z952" s="5" t="str">
        <f t="shared" si="5"/>
        <v/>
      </c>
    </row>
    <row r="953">
      <c r="A953" s="1" t="str">
        <f>Spaces!A953</f>
        <v/>
      </c>
      <c r="B953" s="1" t="str">
        <f>Spaces!B953</f>
        <v/>
      </c>
      <c r="C953" s="1" t="str">
        <f>Spaces!C953</f>
        <v/>
      </c>
      <c r="D953" s="1" t="str">
        <f>Spaces!D953</f>
        <v/>
      </c>
      <c r="E953" s="1" t="str">
        <f>Spaces!E953</f>
        <v/>
      </c>
      <c r="F953" s="1" t="str">
        <f>Spaces!F953</f>
        <v/>
      </c>
      <c r="G953" s="1" t="str">
        <f>Spaces!G953</f>
        <v/>
      </c>
      <c r="H953" s="1" t="str">
        <f>Spaces!H953</f>
        <v/>
      </c>
      <c r="I953" s="1" t="str">
        <f>Spaces!I953</f>
        <v/>
      </c>
      <c r="J953" s="1" t="str">
        <f>Spaces!J953</f>
        <v/>
      </c>
      <c r="K953" s="1" t="str">
        <f>Spaces!K953</f>
        <v/>
      </c>
      <c r="L953" s="1" t="str">
        <f>Spaces!L953</f>
        <v/>
      </c>
      <c r="M953" s="1" t="str">
        <f>Spaces!M953</f>
        <v/>
      </c>
      <c r="N953" s="1" t="str">
        <f>Spaces!N953</f>
        <v/>
      </c>
      <c r="O953" s="1" t="str">
        <f>Spaces!O953</f>
        <v/>
      </c>
      <c r="P953" s="1" t="str">
        <f>Spaces!P953</f>
        <v/>
      </c>
      <c r="Q953" s="1" t="str">
        <f>Spaces!Q953</f>
        <v/>
      </c>
      <c r="R953" s="1" t="str">
        <f>Spaces!R953</f>
        <v/>
      </c>
      <c r="S953" s="1" t="str">
        <f>Spaces!S953</f>
        <v/>
      </c>
      <c r="T953" s="1" t="str">
        <f>Spaces!T953</f>
        <v/>
      </c>
      <c r="U953" s="1" t="str">
        <f>Spaces!U953</f>
        <v/>
      </c>
      <c r="V953" s="1" t="str">
        <f t="shared" si="1"/>
        <v/>
      </c>
      <c r="W953" s="5" t="str">
        <f t="shared" si="2"/>
        <v/>
      </c>
      <c r="X953" s="5" t="str">
        <f t="shared" si="3"/>
        <v/>
      </c>
      <c r="Y953" s="5" t="str">
        <f t="shared" si="4"/>
        <v/>
      </c>
      <c r="Z953" s="5" t="str">
        <f t="shared" si="5"/>
        <v/>
      </c>
    </row>
    <row r="954">
      <c r="A954" s="1" t="str">
        <f>Spaces!A954</f>
        <v/>
      </c>
      <c r="B954" s="1" t="str">
        <f>Spaces!B954</f>
        <v/>
      </c>
      <c r="C954" s="1" t="str">
        <f>Spaces!C954</f>
        <v/>
      </c>
      <c r="D954" s="1" t="str">
        <f>Spaces!D954</f>
        <v/>
      </c>
      <c r="E954" s="1" t="str">
        <f>Spaces!E954</f>
        <v/>
      </c>
      <c r="F954" s="1" t="str">
        <f>Spaces!F954</f>
        <v/>
      </c>
      <c r="G954" s="1" t="str">
        <f>Spaces!G954</f>
        <v/>
      </c>
      <c r="H954" s="1" t="str">
        <f>Spaces!H954</f>
        <v/>
      </c>
      <c r="I954" s="1" t="str">
        <f>Spaces!I954</f>
        <v/>
      </c>
      <c r="J954" s="1" t="str">
        <f>Spaces!J954</f>
        <v/>
      </c>
      <c r="K954" s="1" t="str">
        <f>Spaces!K954</f>
        <v/>
      </c>
      <c r="L954" s="1" t="str">
        <f>Spaces!L954</f>
        <v/>
      </c>
      <c r="M954" s="1" t="str">
        <f>Spaces!M954</f>
        <v/>
      </c>
      <c r="N954" s="1" t="str">
        <f>Spaces!N954</f>
        <v/>
      </c>
      <c r="O954" s="1" t="str">
        <f>Spaces!O954</f>
        <v/>
      </c>
      <c r="P954" s="1" t="str">
        <f>Spaces!P954</f>
        <v/>
      </c>
      <c r="Q954" s="1" t="str">
        <f>Spaces!Q954</f>
        <v/>
      </c>
      <c r="R954" s="1" t="str">
        <f>Spaces!R954</f>
        <v/>
      </c>
      <c r="S954" s="1" t="str">
        <f>Spaces!S954</f>
        <v/>
      </c>
      <c r="T954" s="1" t="str">
        <f>Spaces!T954</f>
        <v/>
      </c>
      <c r="U954" s="1" t="str">
        <f>Spaces!U954</f>
        <v/>
      </c>
      <c r="V954" s="1" t="str">
        <f t="shared" si="1"/>
        <v/>
      </c>
      <c r="W954" s="5" t="str">
        <f t="shared" si="2"/>
        <v/>
      </c>
      <c r="X954" s="5" t="str">
        <f t="shared" si="3"/>
        <v/>
      </c>
      <c r="Y954" s="5" t="str">
        <f t="shared" si="4"/>
        <v/>
      </c>
      <c r="Z954" s="5" t="str">
        <f t="shared" si="5"/>
        <v/>
      </c>
    </row>
    <row r="955">
      <c r="A955" s="1" t="str">
        <f>Spaces!A955</f>
        <v/>
      </c>
      <c r="B955" s="1" t="str">
        <f>Spaces!B955</f>
        <v/>
      </c>
      <c r="C955" s="1" t="str">
        <f>Spaces!C955</f>
        <v/>
      </c>
      <c r="D955" s="1" t="str">
        <f>Spaces!D955</f>
        <v/>
      </c>
      <c r="E955" s="1" t="str">
        <f>Spaces!E955</f>
        <v/>
      </c>
      <c r="F955" s="1" t="str">
        <f>Spaces!F955</f>
        <v/>
      </c>
      <c r="G955" s="1" t="str">
        <f>Spaces!G955</f>
        <v/>
      </c>
      <c r="H955" s="1" t="str">
        <f>Spaces!H955</f>
        <v/>
      </c>
      <c r="I955" s="1" t="str">
        <f>Spaces!I955</f>
        <v/>
      </c>
      <c r="J955" s="1" t="str">
        <f>Spaces!J955</f>
        <v/>
      </c>
      <c r="K955" s="1" t="str">
        <f>Spaces!K955</f>
        <v/>
      </c>
      <c r="L955" s="1" t="str">
        <f>Spaces!L955</f>
        <v/>
      </c>
      <c r="M955" s="1" t="str">
        <f>Spaces!M955</f>
        <v/>
      </c>
      <c r="N955" s="1" t="str">
        <f>Spaces!N955</f>
        <v/>
      </c>
      <c r="O955" s="1" t="str">
        <f>Spaces!O955</f>
        <v/>
      </c>
      <c r="P955" s="1" t="str">
        <f>Spaces!P955</f>
        <v/>
      </c>
      <c r="Q955" s="1" t="str">
        <f>Spaces!Q955</f>
        <v/>
      </c>
      <c r="R955" s="1" t="str">
        <f>Spaces!R955</f>
        <v/>
      </c>
      <c r="S955" s="1" t="str">
        <f>Spaces!S955</f>
        <v/>
      </c>
      <c r="T955" s="1" t="str">
        <f>Spaces!T955</f>
        <v/>
      </c>
      <c r="U955" s="1" t="str">
        <f>Spaces!U955</f>
        <v/>
      </c>
      <c r="V955" s="1" t="str">
        <f t="shared" si="1"/>
        <v/>
      </c>
      <c r="W955" s="5" t="str">
        <f t="shared" si="2"/>
        <v/>
      </c>
      <c r="X955" s="5" t="str">
        <f t="shared" si="3"/>
        <v/>
      </c>
      <c r="Y955" s="5" t="str">
        <f t="shared" si="4"/>
        <v/>
      </c>
      <c r="Z955" s="5" t="str">
        <f t="shared" si="5"/>
        <v/>
      </c>
    </row>
    <row r="956">
      <c r="A956" s="1" t="str">
        <f>Spaces!A956</f>
        <v/>
      </c>
      <c r="B956" s="1" t="str">
        <f>Spaces!B956</f>
        <v/>
      </c>
      <c r="C956" s="1" t="str">
        <f>Spaces!C956</f>
        <v/>
      </c>
      <c r="D956" s="1" t="str">
        <f>Spaces!D956</f>
        <v/>
      </c>
      <c r="E956" s="1" t="str">
        <f>Spaces!E956</f>
        <v/>
      </c>
      <c r="F956" s="1" t="str">
        <f>Spaces!F956</f>
        <v/>
      </c>
      <c r="G956" s="1" t="str">
        <f>Spaces!G956</f>
        <v/>
      </c>
      <c r="H956" s="1" t="str">
        <f>Spaces!H956</f>
        <v/>
      </c>
      <c r="I956" s="1" t="str">
        <f>Spaces!I956</f>
        <v/>
      </c>
      <c r="J956" s="1" t="str">
        <f>Spaces!J956</f>
        <v/>
      </c>
      <c r="K956" s="1" t="str">
        <f>Spaces!K956</f>
        <v/>
      </c>
      <c r="L956" s="1" t="str">
        <f>Spaces!L956</f>
        <v/>
      </c>
      <c r="M956" s="1" t="str">
        <f>Spaces!M956</f>
        <v/>
      </c>
      <c r="N956" s="1" t="str">
        <f>Spaces!N956</f>
        <v/>
      </c>
      <c r="O956" s="1" t="str">
        <f>Spaces!O956</f>
        <v/>
      </c>
      <c r="P956" s="1" t="str">
        <f>Spaces!P956</f>
        <v/>
      </c>
      <c r="Q956" s="1" t="str">
        <f>Spaces!Q956</f>
        <v/>
      </c>
      <c r="R956" s="1" t="str">
        <f>Spaces!R956</f>
        <v/>
      </c>
      <c r="S956" s="1" t="str">
        <f>Spaces!S956</f>
        <v/>
      </c>
      <c r="T956" s="1" t="str">
        <f>Spaces!T956</f>
        <v/>
      </c>
      <c r="U956" s="1" t="str">
        <f>Spaces!U956</f>
        <v/>
      </c>
      <c r="V956" s="1" t="str">
        <f t="shared" si="1"/>
        <v/>
      </c>
      <c r="W956" s="5" t="str">
        <f t="shared" si="2"/>
        <v/>
      </c>
      <c r="X956" s="5" t="str">
        <f t="shared" si="3"/>
        <v/>
      </c>
      <c r="Y956" s="5" t="str">
        <f t="shared" si="4"/>
        <v/>
      </c>
      <c r="Z956" s="5" t="str">
        <f t="shared" si="5"/>
        <v/>
      </c>
    </row>
    <row r="957">
      <c r="A957" s="1" t="str">
        <f>Spaces!A957</f>
        <v/>
      </c>
      <c r="B957" s="1" t="str">
        <f>Spaces!B957</f>
        <v/>
      </c>
      <c r="C957" s="1" t="str">
        <f>Spaces!C957</f>
        <v/>
      </c>
      <c r="D957" s="1" t="str">
        <f>Spaces!D957</f>
        <v/>
      </c>
      <c r="E957" s="1" t="str">
        <f>Spaces!E957</f>
        <v/>
      </c>
      <c r="F957" s="1" t="str">
        <f>Spaces!F957</f>
        <v/>
      </c>
      <c r="G957" s="1" t="str">
        <f>Spaces!G957</f>
        <v/>
      </c>
      <c r="H957" s="1" t="str">
        <f>Spaces!H957</f>
        <v/>
      </c>
      <c r="I957" s="1" t="str">
        <f>Spaces!I957</f>
        <v/>
      </c>
      <c r="J957" s="1" t="str">
        <f>Spaces!J957</f>
        <v/>
      </c>
      <c r="K957" s="1" t="str">
        <f>Spaces!K957</f>
        <v/>
      </c>
      <c r="L957" s="1" t="str">
        <f>Spaces!L957</f>
        <v/>
      </c>
      <c r="M957" s="1" t="str">
        <f>Spaces!M957</f>
        <v/>
      </c>
      <c r="N957" s="1" t="str">
        <f>Spaces!N957</f>
        <v/>
      </c>
      <c r="O957" s="1" t="str">
        <f>Spaces!O957</f>
        <v/>
      </c>
      <c r="P957" s="1" t="str">
        <f>Spaces!P957</f>
        <v/>
      </c>
      <c r="Q957" s="1" t="str">
        <f>Spaces!Q957</f>
        <v/>
      </c>
      <c r="R957" s="1" t="str">
        <f>Spaces!R957</f>
        <v/>
      </c>
      <c r="S957" s="1" t="str">
        <f>Spaces!S957</f>
        <v/>
      </c>
      <c r="T957" s="1" t="str">
        <f>Spaces!T957</f>
        <v/>
      </c>
      <c r="U957" s="1" t="str">
        <f>Spaces!U957</f>
        <v/>
      </c>
      <c r="V957" s="1" t="str">
        <f t="shared" si="1"/>
        <v/>
      </c>
      <c r="W957" s="5" t="str">
        <f t="shared" si="2"/>
        <v/>
      </c>
      <c r="X957" s="5" t="str">
        <f t="shared" si="3"/>
        <v/>
      </c>
      <c r="Y957" s="5" t="str">
        <f t="shared" si="4"/>
        <v/>
      </c>
      <c r="Z957" s="5" t="str">
        <f t="shared" si="5"/>
        <v/>
      </c>
    </row>
    <row r="958">
      <c r="A958" s="1" t="str">
        <f>Spaces!A958</f>
        <v/>
      </c>
      <c r="B958" s="1" t="str">
        <f>Spaces!B958</f>
        <v/>
      </c>
      <c r="C958" s="1" t="str">
        <f>Spaces!C958</f>
        <v/>
      </c>
      <c r="D958" s="1" t="str">
        <f>Spaces!D958</f>
        <v/>
      </c>
      <c r="E958" s="1" t="str">
        <f>Spaces!E958</f>
        <v/>
      </c>
      <c r="F958" s="1" t="str">
        <f>Spaces!F958</f>
        <v/>
      </c>
      <c r="G958" s="1" t="str">
        <f>Spaces!G958</f>
        <v/>
      </c>
      <c r="H958" s="1" t="str">
        <f>Spaces!H958</f>
        <v/>
      </c>
      <c r="I958" s="1" t="str">
        <f>Spaces!I958</f>
        <v/>
      </c>
      <c r="J958" s="1" t="str">
        <f>Spaces!J958</f>
        <v/>
      </c>
      <c r="K958" s="1" t="str">
        <f>Spaces!K958</f>
        <v/>
      </c>
      <c r="L958" s="1" t="str">
        <f>Spaces!L958</f>
        <v/>
      </c>
      <c r="M958" s="1" t="str">
        <f>Spaces!M958</f>
        <v/>
      </c>
      <c r="N958" s="1" t="str">
        <f>Spaces!N958</f>
        <v/>
      </c>
      <c r="O958" s="1" t="str">
        <f>Spaces!O958</f>
        <v/>
      </c>
      <c r="P958" s="1" t="str">
        <f>Spaces!P958</f>
        <v/>
      </c>
      <c r="Q958" s="1" t="str">
        <f>Spaces!Q958</f>
        <v/>
      </c>
      <c r="R958" s="1" t="str">
        <f>Spaces!R958</f>
        <v/>
      </c>
      <c r="S958" s="1" t="str">
        <f>Spaces!S958</f>
        <v/>
      </c>
      <c r="T958" s="1" t="str">
        <f>Spaces!T958</f>
        <v/>
      </c>
      <c r="U958" s="1" t="str">
        <f>Spaces!U958</f>
        <v/>
      </c>
      <c r="V958" s="1" t="str">
        <f t="shared" si="1"/>
        <v/>
      </c>
      <c r="W958" s="5" t="str">
        <f t="shared" si="2"/>
        <v/>
      </c>
      <c r="X958" s="5" t="str">
        <f t="shared" si="3"/>
        <v/>
      </c>
      <c r="Y958" s="5" t="str">
        <f t="shared" si="4"/>
        <v/>
      </c>
      <c r="Z958" s="5" t="str">
        <f t="shared" si="5"/>
        <v/>
      </c>
    </row>
    <row r="959">
      <c r="A959" s="1" t="str">
        <f>Spaces!A959</f>
        <v/>
      </c>
      <c r="B959" s="1" t="str">
        <f>Spaces!B959</f>
        <v/>
      </c>
      <c r="C959" s="1" t="str">
        <f>Spaces!C959</f>
        <v/>
      </c>
      <c r="D959" s="1" t="str">
        <f>Spaces!D959</f>
        <v/>
      </c>
      <c r="E959" s="1" t="str">
        <f>Spaces!E959</f>
        <v/>
      </c>
      <c r="F959" s="1" t="str">
        <f>Spaces!F959</f>
        <v/>
      </c>
      <c r="G959" s="1" t="str">
        <f>Spaces!G959</f>
        <v/>
      </c>
      <c r="H959" s="1" t="str">
        <f>Spaces!H959</f>
        <v/>
      </c>
      <c r="I959" s="1" t="str">
        <f>Spaces!I959</f>
        <v/>
      </c>
      <c r="J959" s="1" t="str">
        <f>Spaces!J959</f>
        <v/>
      </c>
      <c r="K959" s="1" t="str">
        <f>Spaces!K959</f>
        <v/>
      </c>
      <c r="L959" s="1" t="str">
        <f>Spaces!L959</f>
        <v/>
      </c>
      <c r="M959" s="1" t="str">
        <f>Spaces!M959</f>
        <v/>
      </c>
      <c r="N959" s="1" t="str">
        <f>Spaces!N959</f>
        <v/>
      </c>
      <c r="O959" s="1" t="str">
        <f>Spaces!O959</f>
        <v/>
      </c>
      <c r="P959" s="1" t="str">
        <f>Spaces!P959</f>
        <v/>
      </c>
      <c r="Q959" s="1" t="str">
        <f>Spaces!Q959</f>
        <v/>
      </c>
      <c r="R959" s="1" t="str">
        <f>Spaces!R959</f>
        <v/>
      </c>
      <c r="S959" s="1" t="str">
        <f>Spaces!S959</f>
        <v/>
      </c>
      <c r="T959" s="1" t="str">
        <f>Spaces!T959</f>
        <v/>
      </c>
      <c r="U959" s="1" t="str">
        <f>Spaces!U959</f>
        <v/>
      </c>
      <c r="V959" s="1" t="str">
        <f t="shared" si="1"/>
        <v/>
      </c>
      <c r="W959" s="5" t="str">
        <f t="shared" si="2"/>
        <v/>
      </c>
      <c r="X959" s="5" t="str">
        <f t="shared" si="3"/>
        <v/>
      </c>
      <c r="Y959" s="5" t="str">
        <f t="shared" si="4"/>
        <v/>
      </c>
      <c r="Z959" s="5" t="str">
        <f t="shared" si="5"/>
        <v/>
      </c>
    </row>
    <row r="960">
      <c r="A960" s="1" t="str">
        <f>Spaces!A960</f>
        <v/>
      </c>
      <c r="B960" s="1" t="str">
        <f>Spaces!B960</f>
        <v/>
      </c>
      <c r="C960" s="1" t="str">
        <f>Spaces!C960</f>
        <v/>
      </c>
      <c r="D960" s="1" t="str">
        <f>Spaces!D960</f>
        <v/>
      </c>
      <c r="E960" s="1" t="str">
        <f>Spaces!E960</f>
        <v/>
      </c>
      <c r="F960" s="1" t="str">
        <f>Spaces!F960</f>
        <v/>
      </c>
      <c r="G960" s="1" t="str">
        <f>Spaces!G960</f>
        <v/>
      </c>
      <c r="H960" s="1" t="str">
        <f>Spaces!H960</f>
        <v/>
      </c>
      <c r="I960" s="1" t="str">
        <f>Spaces!I960</f>
        <v/>
      </c>
      <c r="J960" s="1" t="str">
        <f>Spaces!J960</f>
        <v/>
      </c>
      <c r="K960" s="1" t="str">
        <f>Spaces!K960</f>
        <v/>
      </c>
      <c r="L960" s="1" t="str">
        <f>Spaces!L960</f>
        <v/>
      </c>
      <c r="M960" s="1" t="str">
        <f>Spaces!M960</f>
        <v/>
      </c>
      <c r="N960" s="1" t="str">
        <f>Spaces!N960</f>
        <v/>
      </c>
      <c r="O960" s="1" t="str">
        <f>Spaces!O960</f>
        <v/>
      </c>
      <c r="P960" s="1" t="str">
        <f>Spaces!P960</f>
        <v/>
      </c>
      <c r="Q960" s="1" t="str">
        <f>Spaces!Q960</f>
        <v/>
      </c>
      <c r="R960" s="1" t="str">
        <f>Spaces!R960</f>
        <v/>
      </c>
      <c r="S960" s="1" t="str">
        <f>Spaces!S960</f>
        <v/>
      </c>
      <c r="T960" s="1" t="str">
        <f>Spaces!T960</f>
        <v/>
      </c>
      <c r="U960" s="1" t="str">
        <f>Spaces!U960</f>
        <v/>
      </c>
      <c r="V960" s="1" t="str">
        <f t="shared" si="1"/>
        <v/>
      </c>
      <c r="W960" s="5" t="str">
        <f t="shared" si="2"/>
        <v/>
      </c>
      <c r="X960" s="5" t="str">
        <f t="shared" si="3"/>
        <v/>
      </c>
      <c r="Y960" s="5" t="str">
        <f t="shared" si="4"/>
        <v/>
      </c>
      <c r="Z960" s="5" t="str">
        <f t="shared" si="5"/>
        <v/>
      </c>
    </row>
    <row r="961">
      <c r="A961" s="1" t="str">
        <f>Spaces!A961</f>
        <v/>
      </c>
      <c r="B961" s="1" t="str">
        <f>Spaces!B961</f>
        <v/>
      </c>
      <c r="C961" s="1" t="str">
        <f>Spaces!C961</f>
        <v/>
      </c>
      <c r="D961" s="1" t="str">
        <f>Spaces!D961</f>
        <v/>
      </c>
      <c r="E961" s="1" t="str">
        <f>Spaces!E961</f>
        <v/>
      </c>
      <c r="F961" s="1" t="str">
        <f>Spaces!F961</f>
        <v/>
      </c>
      <c r="G961" s="1" t="str">
        <f>Spaces!G961</f>
        <v/>
      </c>
      <c r="H961" s="1" t="str">
        <f>Spaces!H961</f>
        <v/>
      </c>
      <c r="I961" s="1" t="str">
        <f>Spaces!I961</f>
        <v/>
      </c>
      <c r="J961" s="1" t="str">
        <f>Spaces!J961</f>
        <v/>
      </c>
      <c r="K961" s="1" t="str">
        <f>Spaces!K961</f>
        <v/>
      </c>
      <c r="L961" s="1" t="str">
        <f>Spaces!L961</f>
        <v/>
      </c>
      <c r="M961" s="1" t="str">
        <f>Spaces!M961</f>
        <v/>
      </c>
      <c r="N961" s="1" t="str">
        <f>Spaces!N961</f>
        <v/>
      </c>
      <c r="O961" s="1" t="str">
        <f>Spaces!O961</f>
        <v/>
      </c>
      <c r="P961" s="1" t="str">
        <f>Spaces!P961</f>
        <v/>
      </c>
      <c r="Q961" s="1" t="str">
        <f>Spaces!Q961</f>
        <v/>
      </c>
      <c r="R961" s="1" t="str">
        <f>Spaces!R961</f>
        <v/>
      </c>
      <c r="S961" s="1" t="str">
        <f>Spaces!S961</f>
        <v/>
      </c>
      <c r="T961" s="1" t="str">
        <f>Spaces!T961</f>
        <v/>
      </c>
      <c r="U961" s="1" t="str">
        <f>Spaces!U961</f>
        <v/>
      </c>
      <c r="V961" s="1" t="str">
        <f t="shared" si="1"/>
        <v/>
      </c>
      <c r="W961" s="5" t="str">
        <f t="shared" si="2"/>
        <v/>
      </c>
      <c r="X961" s="5" t="str">
        <f t="shared" si="3"/>
        <v/>
      </c>
      <c r="Y961" s="5" t="str">
        <f t="shared" si="4"/>
        <v/>
      </c>
      <c r="Z961" s="5" t="str">
        <f t="shared" si="5"/>
        <v/>
      </c>
    </row>
    <row r="962">
      <c r="A962" s="1" t="str">
        <f>Spaces!A962</f>
        <v/>
      </c>
      <c r="B962" s="1" t="str">
        <f>Spaces!B962</f>
        <v/>
      </c>
      <c r="C962" s="1" t="str">
        <f>Spaces!C962</f>
        <v/>
      </c>
      <c r="D962" s="1" t="str">
        <f>Spaces!D962</f>
        <v/>
      </c>
      <c r="E962" s="1" t="str">
        <f>Spaces!E962</f>
        <v/>
      </c>
      <c r="F962" s="1" t="str">
        <f>Spaces!F962</f>
        <v/>
      </c>
      <c r="G962" s="1" t="str">
        <f>Spaces!G962</f>
        <v/>
      </c>
      <c r="H962" s="1" t="str">
        <f>Spaces!H962</f>
        <v/>
      </c>
      <c r="I962" s="1" t="str">
        <f>Spaces!I962</f>
        <v/>
      </c>
      <c r="J962" s="1" t="str">
        <f>Spaces!J962</f>
        <v/>
      </c>
      <c r="K962" s="1" t="str">
        <f>Spaces!K962</f>
        <v/>
      </c>
      <c r="L962" s="1" t="str">
        <f>Spaces!L962</f>
        <v/>
      </c>
      <c r="M962" s="1" t="str">
        <f>Spaces!M962</f>
        <v/>
      </c>
      <c r="N962" s="1" t="str">
        <f>Spaces!N962</f>
        <v/>
      </c>
      <c r="O962" s="1" t="str">
        <f>Spaces!O962</f>
        <v/>
      </c>
      <c r="P962" s="1" t="str">
        <f>Spaces!P962</f>
        <v/>
      </c>
      <c r="Q962" s="1" t="str">
        <f>Spaces!Q962</f>
        <v/>
      </c>
      <c r="R962" s="1" t="str">
        <f>Spaces!R962</f>
        <v/>
      </c>
      <c r="S962" s="1" t="str">
        <f>Spaces!S962</f>
        <v/>
      </c>
      <c r="T962" s="1" t="str">
        <f>Spaces!T962</f>
        <v/>
      </c>
      <c r="U962" s="1" t="str">
        <f>Spaces!U962</f>
        <v/>
      </c>
      <c r="V962" s="1" t="str">
        <f t="shared" si="1"/>
        <v/>
      </c>
      <c r="W962" s="5" t="str">
        <f t="shared" si="2"/>
        <v/>
      </c>
      <c r="X962" s="5" t="str">
        <f t="shared" si="3"/>
        <v/>
      </c>
      <c r="Y962" s="5" t="str">
        <f t="shared" si="4"/>
        <v/>
      </c>
      <c r="Z962" s="5" t="str">
        <f t="shared" si="5"/>
        <v/>
      </c>
    </row>
    <row r="963">
      <c r="A963" s="1" t="str">
        <f>Spaces!A963</f>
        <v/>
      </c>
      <c r="B963" s="1" t="str">
        <f>Spaces!B963</f>
        <v/>
      </c>
      <c r="C963" s="1" t="str">
        <f>Spaces!C963</f>
        <v/>
      </c>
      <c r="D963" s="1" t="str">
        <f>Spaces!D963</f>
        <v/>
      </c>
      <c r="E963" s="1" t="str">
        <f>Spaces!E963</f>
        <v/>
      </c>
      <c r="F963" s="1" t="str">
        <f>Spaces!F963</f>
        <v/>
      </c>
      <c r="G963" s="1" t="str">
        <f>Spaces!G963</f>
        <v/>
      </c>
      <c r="H963" s="1" t="str">
        <f>Spaces!H963</f>
        <v/>
      </c>
      <c r="I963" s="1" t="str">
        <f>Spaces!I963</f>
        <v/>
      </c>
      <c r="J963" s="1" t="str">
        <f>Spaces!J963</f>
        <v/>
      </c>
      <c r="K963" s="1" t="str">
        <f>Spaces!K963</f>
        <v/>
      </c>
      <c r="L963" s="1" t="str">
        <f>Spaces!L963</f>
        <v/>
      </c>
      <c r="M963" s="1" t="str">
        <f>Spaces!M963</f>
        <v/>
      </c>
      <c r="N963" s="1" t="str">
        <f>Spaces!N963</f>
        <v/>
      </c>
      <c r="O963" s="1" t="str">
        <f>Spaces!O963</f>
        <v/>
      </c>
      <c r="P963" s="1" t="str">
        <f>Spaces!P963</f>
        <v/>
      </c>
      <c r="Q963" s="1" t="str">
        <f>Spaces!Q963</f>
        <v/>
      </c>
      <c r="R963" s="1" t="str">
        <f>Spaces!R963</f>
        <v/>
      </c>
      <c r="S963" s="1" t="str">
        <f>Spaces!S963</f>
        <v/>
      </c>
      <c r="T963" s="1" t="str">
        <f>Spaces!T963</f>
        <v/>
      </c>
      <c r="U963" s="1" t="str">
        <f>Spaces!U963</f>
        <v/>
      </c>
      <c r="V963" s="1" t="str">
        <f t="shared" si="1"/>
        <v/>
      </c>
      <c r="W963" s="5" t="str">
        <f t="shared" si="2"/>
        <v/>
      </c>
      <c r="X963" s="5" t="str">
        <f t="shared" si="3"/>
        <v/>
      </c>
      <c r="Y963" s="5" t="str">
        <f t="shared" si="4"/>
        <v/>
      </c>
      <c r="Z963" s="5" t="str">
        <f t="shared" si="5"/>
        <v/>
      </c>
    </row>
    <row r="964">
      <c r="A964" s="1" t="str">
        <f>Spaces!A964</f>
        <v/>
      </c>
      <c r="B964" s="1" t="str">
        <f>Spaces!B964</f>
        <v/>
      </c>
      <c r="C964" s="1" t="str">
        <f>Spaces!C964</f>
        <v/>
      </c>
      <c r="D964" s="1" t="str">
        <f>Spaces!D964</f>
        <v/>
      </c>
      <c r="E964" s="1" t="str">
        <f>Spaces!E964</f>
        <v/>
      </c>
      <c r="F964" s="1" t="str">
        <f>Spaces!F964</f>
        <v/>
      </c>
      <c r="G964" s="1" t="str">
        <f>Spaces!G964</f>
        <v/>
      </c>
      <c r="H964" s="1" t="str">
        <f>Spaces!H964</f>
        <v/>
      </c>
      <c r="I964" s="1" t="str">
        <f>Spaces!I964</f>
        <v/>
      </c>
      <c r="J964" s="1" t="str">
        <f>Spaces!J964</f>
        <v/>
      </c>
      <c r="K964" s="1" t="str">
        <f>Spaces!K964</f>
        <v/>
      </c>
      <c r="L964" s="1" t="str">
        <f>Spaces!L964</f>
        <v/>
      </c>
      <c r="M964" s="1" t="str">
        <f>Spaces!M964</f>
        <v/>
      </c>
      <c r="N964" s="1" t="str">
        <f>Spaces!N964</f>
        <v/>
      </c>
      <c r="O964" s="1" t="str">
        <f>Spaces!O964</f>
        <v/>
      </c>
      <c r="P964" s="1" t="str">
        <f>Spaces!P964</f>
        <v/>
      </c>
      <c r="Q964" s="1" t="str">
        <f>Spaces!Q964</f>
        <v/>
      </c>
      <c r="R964" s="1" t="str">
        <f>Spaces!R964</f>
        <v/>
      </c>
      <c r="S964" s="1" t="str">
        <f>Spaces!S964</f>
        <v/>
      </c>
      <c r="T964" s="1" t="str">
        <f>Spaces!T964</f>
        <v/>
      </c>
      <c r="U964" s="1" t="str">
        <f>Spaces!U964</f>
        <v/>
      </c>
      <c r="V964" s="1" t="str">
        <f t="shared" si="1"/>
        <v/>
      </c>
      <c r="W964" s="5" t="str">
        <f t="shared" si="2"/>
        <v/>
      </c>
      <c r="X964" s="5" t="str">
        <f t="shared" si="3"/>
        <v/>
      </c>
      <c r="Y964" s="5" t="str">
        <f t="shared" si="4"/>
        <v/>
      </c>
      <c r="Z964" s="5" t="str">
        <f t="shared" si="5"/>
        <v/>
      </c>
    </row>
    <row r="965">
      <c r="A965" s="1" t="str">
        <f>Spaces!A965</f>
        <v/>
      </c>
      <c r="B965" s="1" t="str">
        <f>Spaces!B965</f>
        <v/>
      </c>
      <c r="C965" s="1" t="str">
        <f>Spaces!C965</f>
        <v/>
      </c>
      <c r="D965" s="1" t="str">
        <f>Spaces!D965</f>
        <v/>
      </c>
      <c r="E965" s="1" t="str">
        <f>Spaces!E965</f>
        <v/>
      </c>
      <c r="F965" s="1" t="str">
        <f>Spaces!F965</f>
        <v/>
      </c>
      <c r="G965" s="1" t="str">
        <f>Spaces!G965</f>
        <v/>
      </c>
      <c r="H965" s="1" t="str">
        <f>Spaces!H965</f>
        <v/>
      </c>
      <c r="I965" s="1" t="str">
        <f>Spaces!I965</f>
        <v/>
      </c>
      <c r="J965" s="1" t="str">
        <f>Spaces!J965</f>
        <v/>
      </c>
      <c r="K965" s="1" t="str">
        <f>Spaces!K965</f>
        <v/>
      </c>
      <c r="L965" s="1" t="str">
        <f>Spaces!L965</f>
        <v/>
      </c>
      <c r="M965" s="1" t="str">
        <f>Spaces!M965</f>
        <v/>
      </c>
      <c r="N965" s="1" t="str">
        <f>Spaces!N965</f>
        <v/>
      </c>
      <c r="O965" s="1" t="str">
        <f>Spaces!O965</f>
        <v/>
      </c>
      <c r="P965" s="1" t="str">
        <f>Spaces!P965</f>
        <v/>
      </c>
      <c r="Q965" s="1" t="str">
        <f>Spaces!Q965</f>
        <v/>
      </c>
      <c r="R965" s="1" t="str">
        <f>Spaces!R965</f>
        <v/>
      </c>
      <c r="S965" s="1" t="str">
        <f>Spaces!S965</f>
        <v/>
      </c>
      <c r="T965" s="1" t="str">
        <f>Spaces!T965</f>
        <v/>
      </c>
      <c r="U965" s="1" t="str">
        <f>Spaces!U965</f>
        <v/>
      </c>
      <c r="V965" s="1" t="str">
        <f t="shared" si="1"/>
        <v/>
      </c>
      <c r="W965" s="5" t="str">
        <f t="shared" si="2"/>
        <v/>
      </c>
      <c r="X965" s="5" t="str">
        <f t="shared" si="3"/>
        <v/>
      </c>
      <c r="Y965" s="5" t="str">
        <f t="shared" si="4"/>
        <v/>
      </c>
      <c r="Z965" s="5" t="str">
        <f t="shared" si="5"/>
        <v/>
      </c>
    </row>
    <row r="966">
      <c r="A966" s="1" t="str">
        <f>Spaces!A966</f>
        <v/>
      </c>
      <c r="B966" s="1" t="str">
        <f>Spaces!B966</f>
        <v/>
      </c>
      <c r="C966" s="1" t="str">
        <f>Spaces!C966</f>
        <v/>
      </c>
      <c r="D966" s="1" t="str">
        <f>Spaces!D966</f>
        <v/>
      </c>
      <c r="E966" s="1" t="str">
        <f>Spaces!E966</f>
        <v/>
      </c>
      <c r="F966" s="1" t="str">
        <f>Spaces!F966</f>
        <v/>
      </c>
      <c r="G966" s="1" t="str">
        <f>Spaces!G966</f>
        <v/>
      </c>
      <c r="H966" s="1" t="str">
        <f>Spaces!H966</f>
        <v/>
      </c>
      <c r="I966" s="1" t="str">
        <f>Spaces!I966</f>
        <v/>
      </c>
      <c r="J966" s="1" t="str">
        <f>Spaces!J966</f>
        <v/>
      </c>
      <c r="K966" s="1" t="str">
        <f>Spaces!K966</f>
        <v/>
      </c>
      <c r="L966" s="1" t="str">
        <f>Spaces!L966</f>
        <v/>
      </c>
      <c r="M966" s="1" t="str">
        <f>Spaces!M966</f>
        <v/>
      </c>
      <c r="N966" s="1" t="str">
        <f>Spaces!N966</f>
        <v/>
      </c>
      <c r="O966" s="1" t="str">
        <f>Spaces!O966</f>
        <v/>
      </c>
      <c r="P966" s="1" t="str">
        <f>Spaces!P966</f>
        <v/>
      </c>
      <c r="Q966" s="1" t="str">
        <f>Spaces!Q966</f>
        <v/>
      </c>
      <c r="R966" s="1" t="str">
        <f>Spaces!R966</f>
        <v/>
      </c>
      <c r="S966" s="1" t="str">
        <f>Spaces!S966</f>
        <v/>
      </c>
      <c r="T966" s="1" t="str">
        <f>Spaces!T966</f>
        <v/>
      </c>
      <c r="U966" s="1" t="str">
        <f>Spaces!U966</f>
        <v/>
      </c>
      <c r="V966" s="1" t="str">
        <f t="shared" si="1"/>
        <v/>
      </c>
      <c r="W966" s="5" t="str">
        <f t="shared" si="2"/>
        <v/>
      </c>
      <c r="X966" s="5" t="str">
        <f t="shared" si="3"/>
        <v/>
      </c>
      <c r="Y966" s="5" t="str">
        <f t="shared" si="4"/>
        <v/>
      </c>
      <c r="Z966" s="5" t="str">
        <f t="shared" si="5"/>
        <v/>
      </c>
    </row>
    <row r="967">
      <c r="A967" s="1" t="str">
        <f>Spaces!A967</f>
        <v/>
      </c>
      <c r="B967" s="1" t="str">
        <f>Spaces!B967</f>
        <v/>
      </c>
      <c r="C967" s="1" t="str">
        <f>Spaces!C967</f>
        <v/>
      </c>
      <c r="D967" s="1" t="str">
        <f>Spaces!D967</f>
        <v/>
      </c>
      <c r="E967" s="1" t="str">
        <f>Spaces!E967</f>
        <v/>
      </c>
      <c r="F967" s="1" t="str">
        <f>Spaces!F967</f>
        <v/>
      </c>
      <c r="G967" s="1" t="str">
        <f>Spaces!G967</f>
        <v/>
      </c>
      <c r="H967" s="1" t="str">
        <f>Spaces!H967</f>
        <v/>
      </c>
      <c r="I967" s="1" t="str">
        <f>Spaces!I967</f>
        <v/>
      </c>
      <c r="J967" s="1" t="str">
        <f>Spaces!J967</f>
        <v/>
      </c>
      <c r="K967" s="1" t="str">
        <f>Spaces!K967</f>
        <v/>
      </c>
      <c r="L967" s="1" t="str">
        <f>Spaces!L967</f>
        <v/>
      </c>
      <c r="M967" s="1" t="str">
        <f>Spaces!M967</f>
        <v/>
      </c>
      <c r="N967" s="1" t="str">
        <f>Spaces!N967</f>
        <v/>
      </c>
      <c r="O967" s="1" t="str">
        <f>Spaces!O967</f>
        <v/>
      </c>
      <c r="P967" s="1" t="str">
        <f>Spaces!P967</f>
        <v/>
      </c>
      <c r="Q967" s="1" t="str">
        <f>Spaces!Q967</f>
        <v/>
      </c>
      <c r="R967" s="1" t="str">
        <f>Spaces!R967</f>
        <v/>
      </c>
      <c r="S967" s="1" t="str">
        <f>Spaces!S967</f>
        <v/>
      </c>
      <c r="T967" s="1" t="str">
        <f>Spaces!T967</f>
        <v/>
      </c>
      <c r="U967" s="1" t="str">
        <f>Spaces!U967</f>
        <v/>
      </c>
      <c r="V967" s="1" t="str">
        <f t="shared" si="1"/>
        <v/>
      </c>
      <c r="W967" s="5" t="str">
        <f t="shared" si="2"/>
        <v/>
      </c>
      <c r="X967" s="5" t="str">
        <f t="shared" si="3"/>
        <v/>
      </c>
      <c r="Y967" s="5" t="str">
        <f t="shared" si="4"/>
        <v/>
      </c>
      <c r="Z967" s="5" t="str">
        <f t="shared" si="5"/>
        <v/>
      </c>
    </row>
    <row r="968">
      <c r="A968" s="1" t="str">
        <f>Spaces!A968</f>
        <v/>
      </c>
      <c r="B968" s="1" t="str">
        <f>Spaces!B968</f>
        <v/>
      </c>
      <c r="C968" s="1" t="str">
        <f>Spaces!C968</f>
        <v/>
      </c>
      <c r="D968" s="1" t="str">
        <f>Spaces!D968</f>
        <v/>
      </c>
      <c r="E968" s="1" t="str">
        <f>Spaces!E968</f>
        <v/>
      </c>
      <c r="F968" s="1" t="str">
        <f>Spaces!F968</f>
        <v/>
      </c>
      <c r="G968" s="1" t="str">
        <f>Spaces!G968</f>
        <v/>
      </c>
      <c r="H968" s="1" t="str">
        <f>Spaces!H968</f>
        <v/>
      </c>
      <c r="I968" s="1" t="str">
        <f>Spaces!I968</f>
        <v/>
      </c>
      <c r="J968" s="1" t="str">
        <f>Spaces!J968</f>
        <v/>
      </c>
      <c r="K968" s="1" t="str">
        <f>Spaces!K968</f>
        <v/>
      </c>
      <c r="L968" s="1" t="str">
        <f>Spaces!L968</f>
        <v/>
      </c>
      <c r="M968" s="1" t="str">
        <f>Spaces!M968</f>
        <v/>
      </c>
      <c r="N968" s="1" t="str">
        <f>Spaces!N968</f>
        <v/>
      </c>
      <c r="O968" s="1" t="str">
        <f>Spaces!O968</f>
        <v/>
      </c>
      <c r="P968" s="1" t="str">
        <f>Spaces!P968</f>
        <v/>
      </c>
      <c r="Q968" s="1" t="str">
        <f>Spaces!Q968</f>
        <v/>
      </c>
      <c r="R968" s="1" t="str">
        <f>Spaces!R968</f>
        <v/>
      </c>
      <c r="S968" s="1" t="str">
        <f>Spaces!S968</f>
        <v/>
      </c>
      <c r="T968" s="1" t="str">
        <f>Spaces!T968</f>
        <v/>
      </c>
      <c r="U968" s="1" t="str">
        <f>Spaces!U968</f>
        <v/>
      </c>
      <c r="V968" s="1" t="str">
        <f t="shared" si="1"/>
        <v/>
      </c>
      <c r="W968" s="5" t="str">
        <f t="shared" si="2"/>
        <v/>
      </c>
      <c r="X968" s="5" t="str">
        <f t="shared" si="3"/>
        <v/>
      </c>
      <c r="Y968" s="5" t="str">
        <f t="shared" si="4"/>
        <v/>
      </c>
      <c r="Z968" s="5" t="str">
        <f t="shared" si="5"/>
        <v/>
      </c>
    </row>
    <row r="969">
      <c r="A969" s="1" t="str">
        <f>Spaces!A969</f>
        <v/>
      </c>
      <c r="B969" s="1" t="str">
        <f>Spaces!B969</f>
        <v/>
      </c>
      <c r="C969" s="1" t="str">
        <f>Spaces!C969</f>
        <v/>
      </c>
      <c r="D969" s="1" t="str">
        <f>Spaces!D969</f>
        <v/>
      </c>
      <c r="E969" s="1" t="str">
        <f>Spaces!E969</f>
        <v/>
      </c>
      <c r="F969" s="1" t="str">
        <f>Spaces!F969</f>
        <v/>
      </c>
      <c r="G969" s="1" t="str">
        <f>Spaces!G969</f>
        <v/>
      </c>
      <c r="H969" s="1" t="str">
        <f>Spaces!H969</f>
        <v/>
      </c>
      <c r="I969" s="1" t="str">
        <f>Spaces!I969</f>
        <v/>
      </c>
      <c r="J969" s="1" t="str">
        <f>Spaces!J969</f>
        <v/>
      </c>
      <c r="K969" s="1" t="str">
        <f>Spaces!K969</f>
        <v/>
      </c>
      <c r="L969" s="1" t="str">
        <f>Spaces!L969</f>
        <v/>
      </c>
      <c r="M969" s="1" t="str">
        <f>Spaces!M969</f>
        <v/>
      </c>
      <c r="N969" s="1" t="str">
        <f>Spaces!N969</f>
        <v/>
      </c>
      <c r="O969" s="1" t="str">
        <f>Spaces!O969</f>
        <v/>
      </c>
      <c r="P969" s="1" t="str">
        <f>Spaces!P969</f>
        <v/>
      </c>
      <c r="Q969" s="1" t="str">
        <f>Spaces!Q969</f>
        <v/>
      </c>
      <c r="R969" s="1" t="str">
        <f>Spaces!R969</f>
        <v/>
      </c>
      <c r="S969" s="1" t="str">
        <f>Spaces!S969</f>
        <v/>
      </c>
      <c r="T969" s="1" t="str">
        <f>Spaces!T969</f>
        <v/>
      </c>
      <c r="U969" s="1" t="str">
        <f>Spaces!U969</f>
        <v/>
      </c>
      <c r="V969" s="1" t="str">
        <f t="shared" si="1"/>
        <v/>
      </c>
      <c r="W969" s="5" t="str">
        <f t="shared" si="2"/>
        <v/>
      </c>
      <c r="X969" s="5" t="str">
        <f t="shared" si="3"/>
        <v/>
      </c>
      <c r="Y969" s="5" t="str">
        <f t="shared" si="4"/>
        <v/>
      </c>
      <c r="Z969" s="5" t="str">
        <f t="shared" si="5"/>
        <v/>
      </c>
    </row>
    <row r="970">
      <c r="A970" s="1" t="str">
        <f>Spaces!A970</f>
        <v/>
      </c>
      <c r="B970" s="1" t="str">
        <f>Spaces!B970</f>
        <v/>
      </c>
      <c r="C970" s="1" t="str">
        <f>Spaces!C970</f>
        <v/>
      </c>
      <c r="D970" s="1" t="str">
        <f>Spaces!D970</f>
        <v/>
      </c>
      <c r="E970" s="1" t="str">
        <f>Spaces!E970</f>
        <v/>
      </c>
      <c r="F970" s="1" t="str">
        <f>Spaces!F970</f>
        <v/>
      </c>
      <c r="G970" s="1" t="str">
        <f>Spaces!G970</f>
        <v/>
      </c>
      <c r="H970" s="1" t="str">
        <f>Spaces!H970</f>
        <v/>
      </c>
      <c r="I970" s="1" t="str">
        <f>Spaces!I970</f>
        <v/>
      </c>
      <c r="J970" s="1" t="str">
        <f>Spaces!J970</f>
        <v/>
      </c>
      <c r="K970" s="1" t="str">
        <f>Spaces!K970</f>
        <v/>
      </c>
      <c r="L970" s="1" t="str">
        <f>Spaces!L970</f>
        <v/>
      </c>
      <c r="M970" s="1" t="str">
        <f>Spaces!M970</f>
        <v/>
      </c>
      <c r="N970" s="1" t="str">
        <f>Spaces!N970</f>
        <v/>
      </c>
      <c r="O970" s="1" t="str">
        <f>Spaces!O970</f>
        <v/>
      </c>
      <c r="P970" s="1" t="str">
        <f>Spaces!P970</f>
        <v/>
      </c>
      <c r="Q970" s="1" t="str">
        <f>Spaces!Q970</f>
        <v/>
      </c>
      <c r="R970" s="1" t="str">
        <f>Spaces!R970</f>
        <v/>
      </c>
      <c r="S970" s="1" t="str">
        <f>Spaces!S970</f>
        <v/>
      </c>
      <c r="T970" s="1" t="str">
        <f>Spaces!T970</f>
        <v/>
      </c>
      <c r="U970" s="1" t="str">
        <f>Spaces!U970</f>
        <v/>
      </c>
      <c r="V970" s="1" t="str">
        <f t="shared" si="1"/>
        <v/>
      </c>
      <c r="W970" s="5" t="str">
        <f t="shared" si="2"/>
        <v/>
      </c>
      <c r="X970" s="5" t="str">
        <f t="shared" si="3"/>
        <v/>
      </c>
      <c r="Y970" s="5" t="str">
        <f t="shared" si="4"/>
        <v/>
      </c>
      <c r="Z970" s="5" t="str">
        <f t="shared" si="5"/>
        <v/>
      </c>
    </row>
    <row r="971">
      <c r="A971" s="1" t="str">
        <f>Spaces!A971</f>
        <v/>
      </c>
      <c r="B971" s="1" t="str">
        <f>Spaces!B971</f>
        <v/>
      </c>
      <c r="C971" s="1" t="str">
        <f>Spaces!C971</f>
        <v/>
      </c>
      <c r="D971" s="1" t="str">
        <f>Spaces!D971</f>
        <v/>
      </c>
      <c r="E971" s="1" t="str">
        <f>Spaces!E971</f>
        <v/>
      </c>
      <c r="F971" s="1" t="str">
        <f>Spaces!F971</f>
        <v/>
      </c>
      <c r="G971" s="1" t="str">
        <f>Spaces!G971</f>
        <v/>
      </c>
      <c r="H971" s="1" t="str">
        <f>Spaces!H971</f>
        <v/>
      </c>
      <c r="I971" s="1" t="str">
        <f>Spaces!I971</f>
        <v/>
      </c>
      <c r="J971" s="1" t="str">
        <f>Spaces!J971</f>
        <v/>
      </c>
      <c r="K971" s="1" t="str">
        <f>Spaces!K971</f>
        <v/>
      </c>
      <c r="L971" s="1" t="str">
        <f>Spaces!L971</f>
        <v/>
      </c>
      <c r="M971" s="1" t="str">
        <f>Spaces!M971</f>
        <v/>
      </c>
      <c r="N971" s="1" t="str">
        <f>Spaces!N971</f>
        <v/>
      </c>
      <c r="O971" s="1" t="str">
        <f>Spaces!O971</f>
        <v/>
      </c>
      <c r="P971" s="1" t="str">
        <f>Spaces!P971</f>
        <v/>
      </c>
      <c r="Q971" s="1" t="str">
        <f>Spaces!Q971</f>
        <v/>
      </c>
      <c r="R971" s="1" t="str">
        <f>Spaces!R971</f>
        <v/>
      </c>
      <c r="S971" s="1" t="str">
        <f>Spaces!S971</f>
        <v/>
      </c>
      <c r="T971" s="1" t="str">
        <f>Spaces!T971</f>
        <v/>
      </c>
      <c r="U971" s="1" t="str">
        <f>Spaces!U971</f>
        <v/>
      </c>
      <c r="V971" s="1" t="str">
        <f t="shared" si="1"/>
        <v/>
      </c>
      <c r="W971" s="5" t="str">
        <f t="shared" si="2"/>
        <v/>
      </c>
      <c r="X971" s="5" t="str">
        <f t="shared" si="3"/>
        <v/>
      </c>
      <c r="Y971" s="5" t="str">
        <f t="shared" si="4"/>
        <v/>
      </c>
      <c r="Z971" s="5" t="str">
        <f t="shared" si="5"/>
        <v/>
      </c>
    </row>
    <row r="972">
      <c r="A972" s="1" t="str">
        <f>Spaces!A972</f>
        <v/>
      </c>
      <c r="B972" s="1" t="str">
        <f>Spaces!B972</f>
        <v/>
      </c>
      <c r="C972" s="1" t="str">
        <f>Spaces!C972</f>
        <v/>
      </c>
      <c r="D972" s="1" t="str">
        <f>Spaces!D972</f>
        <v/>
      </c>
      <c r="E972" s="1" t="str">
        <f>Spaces!E972</f>
        <v/>
      </c>
      <c r="F972" s="1" t="str">
        <f>Spaces!F972</f>
        <v/>
      </c>
      <c r="G972" s="1" t="str">
        <f>Spaces!G972</f>
        <v/>
      </c>
      <c r="H972" s="1" t="str">
        <f>Spaces!H972</f>
        <v/>
      </c>
      <c r="I972" s="1" t="str">
        <f>Spaces!I972</f>
        <v/>
      </c>
      <c r="J972" s="1" t="str">
        <f>Spaces!J972</f>
        <v/>
      </c>
      <c r="K972" s="1" t="str">
        <f>Spaces!K972</f>
        <v/>
      </c>
      <c r="L972" s="1" t="str">
        <f>Spaces!L972</f>
        <v/>
      </c>
      <c r="M972" s="1" t="str">
        <f>Spaces!M972</f>
        <v/>
      </c>
      <c r="N972" s="1" t="str">
        <f>Spaces!N972</f>
        <v/>
      </c>
      <c r="O972" s="1" t="str">
        <f>Spaces!O972</f>
        <v/>
      </c>
      <c r="P972" s="1" t="str">
        <f>Spaces!P972</f>
        <v/>
      </c>
      <c r="Q972" s="1" t="str">
        <f>Spaces!Q972</f>
        <v/>
      </c>
      <c r="R972" s="1" t="str">
        <f>Spaces!R972</f>
        <v/>
      </c>
      <c r="S972" s="1" t="str">
        <f>Spaces!S972</f>
        <v/>
      </c>
      <c r="T972" s="1" t="str">
        <f>Spaces!T972</f>
        <v/>
      </c>
      <c r="U972" s="1" t="str">
        <f>Spaces!U972</f>
        <v/>
      </c>
      <c r="V972" s="1" t="str">
        <f t="shared" si="1"/>
        <v/>
      </c>
      <c r="W972" s="5" t="str">
        <f t="shared" si="2"/>
        <v/>
      </c>
      <c r="X972" s="5" t="str">
        <f t="shared" si="3"/>
        <v/>
      </c>
      <c r="Y972" s="5" t="str">
        <f t="shared" si="4"/>
        <v/>
      </c>
      <c r="Z972" s="5" t="str">
        <f t="shared" si="5"/>
        <v/>
      </c>
    </row>
    <row r="973">
      <c r="A973" s="1" t="str">
        <f>Spaces!A973</f>
        <v/>
      </c>
      <c r="B973" s="1" t="str">
        <f>Spaces!B973</f>
        <v/>
      </c>
      <c r="C973" s="1" t="str">
        <f>Spaces!C973</f>
        <v/>
      </c>
      <c r="D973" s="1" t="str">
        <f>Spaces!D973</f>
        <v/>
      </c>
      <c r="E973" s="1" t="str">
        <f>Spaces!E973</f>
        <v/>
      </c>
      <c r="F973" s="1" t="str">
        <f>Spaces!F973</f>
        <v/>
      </c>
      <c r="G973" s="1" t="str">
        <f>Spaces!G973</f>
        <v/>
      </c>
      <c r="H973" s="1" t="str">
        <f>Spaces!H973</f>
        <v/>
      </c>
      <c r="I973" s="1" t="str">
        <f>Spaces!I973</f>
        <v/>
      </c>
      <c r="J973" s="1" t="str">
        <f>Spaces!J973</f>
        <v/>
      </c>
      <c r="K973" s="1" t="str">
        <f>Spaces!K973</f>
        <v/>
      </c>
      <c r="L973" s="1" t="str">
        <f>Spaces!L973</f>
        <v/>
      </c>
      <c r="M973" s="1" t="str">
        <f>Spaces!M973</f>
        <v/>
      </c>
      <c r="N973" s="1" t="str">
        <f>Spaces!N973</f>
        <v/>
      </c>
      <c r="O973" s="1" t="str">
        <f>Spaces!O973</f>
        <v/>
      </c>
      <c r="P973" s="1" t="str">
        <f>Spaces!P973</f>
        <v/>
      </c>
      <c r="Q973" s="1" t="str">
        <f>Spaces!Q973</f>
        <v/>
      </c>
      <c r="R973" s="1" t="str">
        <f>Spaces!R973</f>
        <v/>
      </c>
      <c r="S973" s="1" t="str">
        <f>Spaces!S973</f>
        <v/>
      </c>
      <c r="T973" s="1" t="str">
        <f>Spaces!T973</f>
        <v/>
      </c>
      <c r="U973" s="1" t="str">
        <f>Spaces!U973</f>
        <v/>
      </c>
      <c r="V973" s="1" t="str">
        <f t="shared" si="1"/>
        <v/>
      </c>
      <c r="W973" s="5" t="str">
        <f t="shared" si="2"/>
        <v/>
      </c>
      <c r="X973" s="5" t="str">
        <f t="shared" si="3"/>
        <v/>
      </c>
      <c r="Y973" s="5" t="str">
        <f t="shared" si="4"/>
        <v/>
      </c>
      <c r="Z973" s="5" t="str">
        <f t="shared" si="5"/>
        <v/>
      </c>
    </row>
    <row r="974">
      <c r="A974" s="1" t="str">
        <f>Spaces!A974</f>
        <v/>
      </c>
      <c r="B974" s="1" t="str">
        <f>Spaces!B974</f>
        <v/>
      </c>
      <c r="C974" s="1" t="str">
        <f>Spaces!C974</f>
        <v/>
      </c>
      <c r="D974" s="1" t="str">
        <f>Spaces!D974</f>
        <v/>
      </c>
      <c r="E974" s="1" t="str">
        <f>Spaces!E974</f>
        <v/>
      </c>
      <c r="F974" s="1" t="str">
        <f>Spaces!F974</f>
        <v/>
      </c>
      <c r="G974" s="1" t="str">
        <f>Spaces!G974</f>
        <v/>
      </c>
      <c r="H974" s="1" t="str">
        <f>Spaces!H974</f>
        <v/>
      </c>
      <c r="I974" s="1" t="str">
        <f>Spaces!I974</f>
        <v/>
      </c>
      <c r="J974" s="1" t="str">
        <f>Spaces!J974</f>
        <v/>
      </c>
      <c r="K974" s="1" t="str">
        <f>Spaces!K974</f>
        <v/>
      </c>
      <c r="L974" s="1" t="str">
        <f>Spaces!L974</f>
        <v/>
      </c>
      <c r="M974" s="1" t="str">
        <f>Spaces!M974</f>
        <v/>
      </c>
      <c r="N974" s="1" t="str">
        <f>Spaces!N974</f>
        <v/>
      </c>
      <c r="O974" s="1" t="str">
        <f>Spaces!O974</f>
        <v/>
      </c>
      <c r="P974" s="1" t="str">
        <f>Spaces!P974</f>
        <v/>
      </c>
      <c r="Q974" s="1" t="str">
        <f>Spaces!Q974</f>
        <v/>
      </c>
      <c r="R974" s="1" t="str">
        <f>Spaces!R974</f>
        <v/>
      </c>
      <c r="S974" s="1" t="str">
        <f>Spaces!S974</f>
        <v/>
      </c>
      <c r="T974" s="1" t="str">
        <f>Spaces!T974</f>
        <v/>
      </c>
      <c r="U974" s="1" t="str">
        <f>Spaces!U974</f>
        <v/>
      </c>
      <c r="V974" s="1" t="str">
        <f t="shared" si="1"/>
        <v/>
      </c>
      <c r="W974" s="5" t="str">
        <f t="shared" si="2"/>
        <v/>
      </c>
      <c r="X974" s="5" t="str">
        <f t="shared" si="3"/>
        <v/>
      </c>
      <c r="Y974" s="5" t="str">
        <f t="shared" si="4"/>
        <v/>
      </c>
      <c r="Z974" s="5" t="str">
        <f t="shared" si="5"/>
        <v/>
      </c>
    </row>
    <row r="975">
      <c r="A975" s="1" t="str">
        <f>Spaces!A975</f>
        <v/>
      </c>
      <c r="B975" s="1" t="str">
        <f>Spaces!B975</f>
        <v/>
      </c>
      <c r="C975" s="1" t="str">
        <f>Spaces!C975</f>
        <v/>
      </c>
      <c r="D975" s="1" t="str">
        <f>Spaces!D975</f>
        <v/>
      </c>
      <c r="E975" s="1" t="str">
        <f>Spaces!E975</f>
        <v/>
      </c>
      <c r="F975" s="1" t="str">
        <f>Spaces!F975</f>
        <v/>
      </c>
      <c r="G975" s="1" t="str">
        <f>Spaces!G975</f>
        <v/>
      </c>
      <c r="H975" s="1" t="str">
        <f>Spaces!H975</f>
        <v/>
      </c>
      <c r="I975" s="1" t="str">
        <f>Spaces!I975</f>
        <v/>
      </c>
      <c r="J975" s="1" t="str">
        <f>Spaces!J975</f>
        <v/>
      </c>
      <c r="K975" s="1" t="str">
        <f>Spaces!K975</f>
        <v/>
      </c>
      <c r="L975" s="1" t="str">
        <f>Spaces!L975</f>
        <v/>
      </c>
      <c r="M975" s="1" t="str">
        <f>Spaces!M975</f>
        <v/>
      </c>
      <c r="N975" s="1" t="str">
        <f>Spaces!N975</f>
        <v/>
      </c>
      <c r="O975" s="1" t="str">
        <f>Spaces!O975</f>
        <v/>
      </c>
      <c r="P975" s="1" t="str">
        <f>Spaces!P975</f>
        <v/>
      </c>
      <c r="Q975" s="1" t="str">
        <f>Spaces!Q975</f>
        <v/>
      </c>
      <c r="R975" s="1" t="str">
        <f>Spaces!R975</f>
        <v/>
      </c>
      <c r="S975" s="1" t="str">
        <f>Spaces!S975</f>
        <v/>
      </c>
      <c r="T975" s="1" t="str">
        <f>Spaces!T975</f>
        <v/>
      </c>
      <c r="U975" s="1" t="str">
        <f>Spaces!U975</f>
        <v/>
      </c>
      <c r="V975" s="1" t="str">
        <f t="shared" si="1"/>
        <v/>
      </c>
      <c r="W975" s="5" t="str">
        <f t="shared" si="2"/>
        <v/>
      </c>
      <c r="X975" s="5" t="str">
        <f t="shared" si="3"/>
        <v/>
      </c>
      <c r="Y975" s="5" t="str">
        <f t="shared" si="4"/>
        <v/>
      </c>
      <c r="Z975" s="5" t="str">
        <f t="shared" si="5"/>
        <v/>
      </c>
    </row>
    <row r="976">
      <c r="A976" s="1" t="str">
        <f>Spaces!A976</f>
        <v/>
      </c>
      <c r="B976" s="1" t="str">
        <f>Spaces!B976</f>
        <v/>
      </c>
      <c r="C976" s="1" t="str">
        <f>Spaces!C976</f>
        <v/>
      </c>
      <c r="D976" s="1" t="str">
        <f>Spaces!D976</f>
        <v/>
      </c>
      <c r="E976" s="1" t="str">
        <f>Spaces!E976</f>
        <v/>
      </c>
      <c r="F976" s="1" t="str">
        <f>Spaces!F976</f>
        <v/>
      </c>
      <c r="G976" s="1" t="str">
        <f>Spaces!G976</f>
        <v/>
      </c>
      <c r="H976" s="1" t="str">
        <f>Spaces!H976</f>
        <v/>
      </c>
      <c r="I976" s="1" t="str">
        <f>Spaces!I976</f>
        <v/>
      </c>
      <c r="J976" s="1" t="str">
        <f>Spaces!J976</f>
        <v/>
      </c>
      <c r="K976" s="1" t="str">
        <f>Spaces!K976</f>
        <v/>
      </c>
      <c r="L976" s="1" t="str">
        <f>Spaces!L976</f>
        <v/>
      </c>
      <c r="M976" s="1" t="str">
        <f>Spaces!M976</f>
        <v/>
      </c>
      <c r="N976" s="1" t="str">
        <f>Spaces!N976</f>
        <v/>
      </c>
      <c r="O976" s="1" t="str">
        <f>Spaces!O976</f>
        <v/>
      </c>
      <c r="P976" s="1" t="str">
        <f>Spaces!P976</f>
        <v/>
      </c>
      <c r="Q976" s="1" t="str">
        <f>Spaces!Q976</f>
        <v/>
      </c>
      <c r="R976" s="1" t="str">
        <f>Spaces!R976</f>
        <v/>
      </c>
      <c r="S976" s="1" t="str">
        <f>Spaces!S976</f>
        <v/>
      </c>
      <c r="T976" s="1" t="str">
        <f>Spaces!T976</f>
        <v/>
      </c>
      <c r="U976" s="1" t="str">
        <f>Spaces!U976</f>
        <v/>
      </c>
      <c r="V976" s="1" t="str">
        <f t="shared" si="1"/>
        <v/>
      </c>
      <c r="W976" s="5" t="str">
        <f t="shared" si="2"/>
        <v/>
      </c>
      <c r="X976" s="5" t="str">
        <f t="shared" si="3"/>
        <v/>
      </c>
      <c r="Y976" s="5" t="str">
        <f t="shared" si="4"/>
        <v/>
      </c>
      <c r="Z976" s="5" t="str">
        <f t="shared" si="5"/>
        <v/>
      </c>
    </row>
    <row r="977">
      <c r="A977" s="1" t="str">
        <f>Spaces!A977</f>
        <v/>
      </c>
      <c r="B977" s="1" t="str">
        <f>Spaces!B977</f>
        <v/>
      </c>
      <c r="C977" s="1" t="str">
        <f>Spaces!C977</f>
        <v/>
      </c>
      <c r="D977" s="1" t="str">
        <f>Spaces!D977</f>
        <v/>
      </c>
      <c r="E977" s="1" t="str">
        <f>Spaces!E977</f>
        <v/>
      </c>
      <c r="F977" s="1" t="str">
        <f>Spaces!F977</f>
        <v/>
      </c>
      <c r="G977" s="1" t="str">
        <f>Spaces!G977</f>
        <v/>
      </c>
      <c r="H977" s="1" t="str">
        <f>Spaces!H977</f>
        <v/>
      </c>
      <c r="I977" s="1" t="str">
        <f>Spaces!I977</f>
        <v/>
      </c>
      <c r="J977" s="1" t="str">
        <f>Spaces!J977</f>
        <v/>
      </c>
      <c r="K977" s="1" t="str">
        <f>Spaces!K977</f>
        <v/>
      </c>
      <c r="L977" s="1" t="str">
        <f>Spaces!L977</f>
        <v/>
      </c>
      <c r="M977" s="1" t="str">
        <f>Spaces!M977</f>
        <v/>
      </c>
      <c r="N977" s="1" t="str">
        <f>Spaces!N977</f>
        <v/>
      </c>
      <c r="O977" s="1" t="str">
        <f>Spaces!O977</f>
        <v/>
      </c>
      <c r="P977" s="1" t="str">
        <f>Spaces!P977</f>
        <v/>
      </c>
      <c r="Q977" s="1" t="str">
        <f>Spaces!Q977</f>
        <v/>
      </c>
      <c r="R977" s="1" t="str">
        <f>Spaces!R977</f>
        <v/>
      </c>
      <c r="S977" s="1" t="str">
        <f>Spaces!S977</f>
        <v/>
      </c>
      <c r="T977" s="1" t="str">
        <f>Spaces!T977</f>
        <v/>
      </c>
      <c r="U977" s="1" t="str">
        <f>Spaces!U977</f>
        <v/>
      </c>
      <c r="V977" s="1" t="str">
        <f t="shared" si="1"/>
        <v/>
      </c>
      <c r="W977" s="5" t="str">
        <f t="shared" si="2"/>
        <v/>
      </c>
      <c r="X977" s="5" t="str">
        <f t="shared" si="3"/>
        <v/>
      </c>
      <c r="Y977" s="5" t="str">
        <f t="shared" si="4"/>
        <v/>
      </c>
      <c r="Z977" s="5" t="str">
        <f t="shared" si="5"/>
        <v/>
      </c>
    </row>
    <row r="978">
      <c r="A978" s="1" t="str">
        <f>Spaces!A978</f>
        <v/>
      </c>
      <c r="B978" s="1" t="str">
        <f>Spaces!B978</f>
        <v/>
      </c>
      <c r="C978" s="1" t="str">
        <f>Spaces!C978</f>
        <v/>
      </c>
      <c r="D978" s="1" t="str">
        <f>Spaces!D978</f>
        <v/>
      </c>
      <c r="E978" s="1" t="str">
        <f>Spaces!E978</f>
        <v/>
      </c>
      <c r="F978" s="1" t="str">
        <f>Spaces!F978</f>
        <v/>
      </c>
      <c r="G978" s="1" t="str">
        <f>Spaces!G978</f>
        <v/>
      </c>
      <c r="H978" s="1" t="str">
        <f>Spaces!H978</f>
        <v/>
      </c>
      <c r="I978" s="1" t="str">
        <f>Spaces!I978</f>
        <v/>
      </c>
      <c r="J978" s="1" t="str">
        <f>Spaces!J978</f>
        <v/>
      </c>
      <c r="K978" s="1" t="str">
        <f>Spaces!K978</f>
        <v/>
      </c>
      <c r="L978" s="1" t="str">
        <f>Spaces!L978</f>
        <v/>
      </c>
      <c r="M978" s="1" t="str">
        <f>Spaces!M978</f>
        <v/>
      </c>
      <c r="N978" s="1" t="str">
        <f>Spaces!N978</f>
        <v/>
      </c>
      <c r="O978" s="1" t="str">
        <f>Spaces!O978</f>
        <v/>
      </c>
      <c r="P978" s="1" t="str">
        <f>Spaces!P978</f>
        <v/>
      </c>
      <c r="Q978" s="1" t="str">
        <f>Spaces!Q978</f>
        <v/>
      </c>
      <c r="R978" s="1" t="str">
        <f>Spaces!R978</f>
        <v/>
      </c>
      <c r="S978" s="1" t="str">
        <f>Spaces!S978</f>
        <v/>
      </c>
      <c r="T978" s="1" t="str">
        <f>Spaces!T978</f>
        <v/>
      </c>
      <c r="U978" s="1" t="str">
        <f>Spaces!U978</f>
        <v/>
      </c>
      <c r="V978" s="1" t="str">
        <f t="shared" si="1"/>
        <v/>
      </c>
      <c r="W978" s="5" t="str">
        <f t="shared" si="2"/>
        <v/>
      </c>
      <c r="X978" s="5" t="str">
        <f t="shared" si="3"/>
        <v/>
      </c>
      <c r="Y978" s="5" t="str">
        <f t="shared" si="4"/>
        <v/>
      </c>
      <c r="Z978" s="5" t="str">
        <f t="shared" si="5"/>
        <v/>
      </c>
    </row>
    <row r="979">
      <c r="A979" s="1" t="str">
        <f>Spaces!A979</f>
        <v/>
      </c>
      <c r="B979" s="1" t="str">
        <f>Spaces!B979</f>
        <v/>
      </c>
      <c r="C979" s="1" t="str">
        <f>Spaces!C979</f>
        <v/>
      </c>
      <c r="D979" s="1" t="str">
        <f>Spaces!D979</f>
        <v/>
      </c>
      <c r="E979" s="1" t="str">
        <f>Spaces!E979</f>
        <v/>
      </c>
      <c r="F979" s="1" t="str">
        <f>Spaces!F979</f>
        <v/>
      </c>
      <c r="G979" s="1" t="str">
        <f>Spaces!G979</f>
        <v/>
      </c>
      <c r="H979" s="1" t="str">
        <f>Spaces!H979</f>
        <v/>
      </c>
      <c r="I979" s="1" t="str">
        <f>Spaces!I979</f>
        <v/>
      </c>
      <c r="J979" s="1" t="str">
        <f>Spaces!J979</f>
        <v/>
      </c>
      <c r="K979" s="1" t="str">
        <f>Spaces!K979</f>
        <v/>
      </c>
      <c r="L979" s="1" t="str">
        <f>Spaces!L979</f>
        <v/>
      </c>
      <c r="M979" s="1" t="str">
        <f>Spaces!M979</f>
        <v/>
      </c>
      <c r="N979" s="1" t="str">
        <f>Spaces!N979</f>
        <v/>
      </c>
      <c r="O979" s="1" t="str">
        <f>Spaces!O979</f>
        <v/>
      </c>
      <c r="P979" s="1" t="str">
        <f>Spaces!P979</f>
        <v/>
      </c>
      <c r="Q979" s="1" t="str">
        <f>Spaces!Q979</f>
        <v/>
      </c>
      <c r="R979" s="1" t="str">
        <f>Spaces!R979</f>
        <v/>
      </c>
      <c r="S979" s="1" t="str">
        <f>Spaces!S979</f>
        <v/>
      </c>
      <c r="T979" s="1" t="str">
        <f>Spaces!T979</f>
        <v/>
      </c>
      <c r="U979" s="1" t="str">
        <f>Spaces!U979</f>
        <v/>
      </c>
      <c r="V979" s="1" t="str">
        <f t="shared" si="1"/>
        <v/>
      </c>
      <c r="W979" s="5" t="str">
        <f t="shared" si="2"/>
        <v/>
      </c>
      <c r="X979" s="5" t="str">
        <f t="shared" si="3"/>
        <v/>
      </c>
      <c r="Y979" s="5" t="str">
        <f t="shared" si="4"/>
        <v/>
      </c>
      <c r="Z979" s="5" t="str">
        <f t="shared" si="5"/>
        <v/>
      </c>
    </row>
    <row r="980">
      <c r="A980" s="1" t="str">
        <f>Spaces!A980</f>
        <v/>
      </c>
      <c r="B980" s="1" t="str">
        <f>Spaces!B980</f>
        <v/>
      </c>
      <c r="C980" s="1" t="str">
        <f>Spaces!C980</f>
        <v/>
      </c>
      <c r="D980" s="1" t="str">
        <f>Spaces!D980</f>
        <v/>
      </c>
      <c r="E980" s="1" t="str">
        <f>Spaces!E980</f>
        <v/>
      </c>
      <c r="F980" s="1" t="str">
        <f>Spaces!F980</f>
        <v/>
      </c>
      <c r="G980" s="1" t="str">
        <f>Spaces!G980</f>
        <v/>
      </c>
      <c r="H980" s="1" t="str">
        <f>Spaces!H980</f>
        <v/>
      </c>
      <c r="I980" s="1" t="str">
        <f>Spaces!I980</f>
        <v/>
      </c>
      <c r="J980" s="1" t="str">
        <f>Spaces!J980</f>
        <v/>
      </c>
      <c r="K980" s="1" t="str">
        <f>Spaces!K980</f>
        <v/>
      </c>
      <c r="L980" s="1" t="str">
        <f>Spaces!L980</f>
        <v/>
      </c>
      <c r="M980" s="1" t="str">
        <f>Spaces!M980</f>
        <v/>
      </c>
      <c r="N980" s="1" t="str">
        <f>Spaces!N980</f>
        <v/>
      </c>
      <c r="O980" s="1" t="str">
        <f>Spaces!O980</f>
        <v/>
      </c>
      <c r="P980" s="1" t="str">
        <f>Spaces!P980</f>
        <v/>
      </c>
      <c r="Q980" s="1" t="str">
        <f>Spaces!Q980</f>
        <v/>
      </c>
      <c r="R980" s="1" t="str">
        <f>Spaces!R980</f>
        <v/>
      </c>
      <c r="S980" s="1" t="str">
        <f>Spaces!S980</f>
        <v/>
      </c>
      <c r="T980" s="1" t="str">
        <f>Spaces!T980</f>
        <v/>
      </c>
      <c r="U980" s="1" t="str">
        <f>Spaces!U980</f>
        <v/>
      </c>
      <c r="V980" s="1" t="str">
        <f t="shared" si="1"/>
        <v/>
      </c>
      <c r="W980" s="5" t="str">
        <f t="shared" si="2"/>
        <v/>
      </c>
      <c r="X980" s="5" t="str">
        <f t="shared" si="3"/>
        <v/>
      </c>
      <c r="Y980" s="5" t="str">
        <f t="shared" si="4"/>
        <v/>
      </c>
      <c r="Z980" s="5" t="str">
        <f t="shared" si="5"/>
        <v/>
      </c>
    </row>
    <row r="981">
      <c r="A981" s="1" t="str">
        <f>Spaces!A981</f>
        <v/>
      </c>
      <c r="B981" s="1" t="str">
        <f>Spaces!B981</f>
        <v/>
      </c>
      <c r="C981" s="1" t="str">
        <f>Spaces!C981</f>
        <v/>
      </c>
      <c r="D981" s="1" t="str">
        <f>Spaces!D981</f>
        <v/>
      </c>
      <c r="E981" s="1" t="str">
        <f>Spaces!E981</f>
        <v/>
      </c>
      <c r="F981" s="1" t="str">
        <f>Spaces!F981</f>
        <v/>
      </c>
      <c r="G981" s="1" t="str">
        <f>Spaces!G981</f>
        <v/>
      </c>
      <c r="H981" s="1" t="str">
        <f>Spaces!H981</f>
        <v/>
      </c>
      <c r="I981" s="1" t="str">
        <f>Spaces!I981</f>
        <v/>
      </c>
      <c r="J981" s="1" t="str">
        <f>Spaces!J981</f>
        <v/>
      </c>
      <c r="K981" s="1" t="str">
        <f>Spaces!K981</f>
        <v/>
      </c>
      <c r="L981" s="1" t="str">
        <f>Spaces!L981</f>
        <v/>
      </c>
      <c r="M981" s="1" t="str">
        <f>Spaces!M981</f>
        <v/>
      </c>
      <c r="N981" s="1" t="str">
        <f>Spaces!N981</f>
        <v/>
      </c>
      <c r="O981" s="1" t="str">
        <f>Spaces!O981</f>
        <v/>
      </c>
      <c r="P981" s="1" t="str">
        <f>Spaces!P981</f>
        <v/>
      </c>
      <c r="Q981" s="1" t="str">
        <f>Spaces!Q981</f>
        <v/>
      </c>
      <c r="R981" s="1" t="str">
        <f>Spaces!R981</f>
        <v/>
      </c>
      <c r="S981" s="1" t="str">
        <f>Spaces!S981</f>
        <v/>
      </c>
      <c r="T981" s="1" t="str">
        <f>Spaces!T981</f>
        <v/>
      </c>
      <c r="U981" s="1" t="str">
        <f>Spaces!U981</f>
        <v/>
      </c>
      <c r="V981" s="1" t="str">
        <f t="shared" si="1"/>
        <v/>
      </c>
      <c r="W981" s="5" t="str">
        <f t="shared" si="2"/>
        <v/>
      </c>
      <c r="X981" s="5" t="str">
        <f t="shared" si="3"/>
        <v/>
      </c>
      <c r="Y981" s="5" t="str">
        <f t="shared" si="4"/>
        <v/>
      </c>
      <c r="Z981" s="5" t="str">
        <f t="shared" si="5"/>
        <v/>
      </c>
    </row>
    <row r="982">
      <c r="A982" s="1" t="str">
        <f>Spaces!A982</f>
        <v/>
      </c>
      <c r="B982" s="1" t="str">
        <f>Spaces!B982</f>
        <v/>
      </c>
      <c r="C982" s="1" t="str">
        <f>Spaces!C982</f>
        <v/>
      </c>
      <c r="D982" s="1" t="str">
        <f>Spaces!D982</f>
        <v/>
      </c>
      <c r="E982" s="1" t="str">
        <f>Spaces!E982</f>
        <v/>
      </c>
      <c r="F982" s="1" t="str">
        <f>Spaces!F982</f>
        <v/>
      </c>
      <c r="G982" s="1" t="str">
        <f>Spaces!G982</f>
        <v/>
      </c>
      <c r="H982" s="1" t="str">
        <f>Spaces!H982</f>
        <v/>
      </c>
      <c r="I982" s="1" t="str">
        <f>Spaces!I982</f>
        <v/>
      </c>
      <c r="J982" s="1" t="str">
        <f>Spaces!J982</f>
        <v/>
      </c>
      <c r="K982" s="1" t="str">
        <f>Spaces!K982</f>
        <v/>
      </c>
      <c r="L982" s="1" t="str">
        <f>Spaces!L982</f>
        <v/>
      </c>
      <c r="M982" s="1" t="str">
        <f>Spaces!M982</f>
        <v/>
      </c>
      <c r="N982" s="1" t="str">
        <f>Spaces!N982</f>
        <v/>
      </c>
      <c r="O982" s="1" t="str">
        <f>Spaces!O982</f>
        <v/>
      </c>
      <c r="P982" s="1" t="str">
        <f>Spaces!P982</f>
        <v/>
      </c>
      <c r="Q982" s="1" t="str">
        <f>Spaces!Q982</f>
        <v/>
      </c>
      <c r="R982" s="1" t="str">
        <f>Spaces!R982</f>
        <v/>
      </c>
      <c r="S982" s="1" t="str">
        <f>Spaces!S982</f>
        <v/>
      </c>
      <c r="T982" s="1" t="str">
        <f>Spaces!T982</f>
        <v/>
      </c>
      <c r="U982" s="1" t="str">
        <f>Spaces!U982</f>
        <v/>
      </c>
      <c r="V982" s="1" t="str">
        <f t="shared" si="1"/>
        <v/>
      </c>
      <c r="W982" s="5" t="str">
        <f t="shared" si="2"/>
        <v/>
      </c>
      <c r="X982" s="5" t="str">
        <f t="shared" si="3"/>
        <v/>
      </c>
      <c r="Y982" s="5" t="str">
        <f t="shared" si="4"/>
        <v/>
      </c>
      <c r="Z982" s="5" t="str">
        <f t="shared" si="5"/>
        <v/>
      </c>
    </row>
    <row r="983">
      <c r="A983" s="1" t="str">
        <f>Spaces!A983</f>
        <v/>
      </c>
      <c r="B983" s="1" t="str">
        <f>Spaces!B983</f>
        <v/>
      </c>
      <c r="C983" s="1" t="str">
        <f>Spaces!C983</f>
        <v/>
      </c>
      <c r="D983" s="1" t="str">
        <f>Spaces!D983</f>
        <v/>
      </c>
      <c r="E983" s="1" t="str">
        <f>Spaces!E983</f>
        <v/>
      </c>
      <c r="F983" s="1" t="str">
        <f>Spaces!F983</f>
        <v/>
      </c>
      <c r="G983" s="1" t="str">
        <f>Spaces!G983</f>
        <v/>
      </c>
      <c r="H983" s="1" t="str">
        <f>Spaces!H983</f>
        <v/>
      </c>
      <c r="I983" s="1" t="str">
        <f>Spaces!I983</f>
        <v/>
      </c>
      <c r="J983" s="1" t="str">
        <f>Spaces!J983</f>
        <v/>
      </c>
      <c r="K983" s="1" t="str">
        <f>Spaces!K983</f>
        <v/>
      </c>
      <c r="L983" s="1" t="str">
        <f>Spaces!L983</f>
        <v/>
      </c>
      <c r="M983" s="1" t="str">
        <f>Spaces!M983</f>
        <v/>
      </c>
      <c r="N983" s="1" t="str">
        <f>Spaces!N983</f>
        <v/>
      </c>
      <c r="O983" s="1" t="str">
        <f>Spaces!O983</f>
        <v/>
      </c>
      <c r="P983" s="1" t="str">
        <f>Spaces!P983</f>
        <v/>
      </c>
      <c r="Q983" s="1" t="str">
        <f>Spaces!Q983</f>
        <v/>
      </c>
      <c r="R983" s="1" t="str">
        <f>Spaces!R983</f>
        <v/>
      </c>
      <c r="S983" s="1" t="str">
        <f>Spaces!S983</f>
        <v/>
      </c>
      <c r="T983" s="1" t="str">
        <f>Spaces!T983</f>
        <v/>
      </c>
      <c r="U983" s="1" t="str">
        <f>Spaces!U983</f>
        <v/>
      </c>
      <c r="V983" s="1" t="str">
        <f t="shared" si="1"/>
        <v/>
      </c>
      <c r="W983" s="5" t="str">
        <f t="shared" si="2"/>
        <v/>
      </c>
      <c r="X983" s="5" t="str">
        <f t="shared" si="3"/>
        <v/>
      </c>
      <c r="Y983" s="5" t="str">
        <f t="shared" si="4"/>
        <v/>
      </c>
      <c r="Z983" s="5" t="str">
        <f t="shared" si="5"/>
        <v/>
      </c>
    </row>
    <row r="984">
      <c r="A984" s="1" t="str">
        <f>Spaces!A984</f>
        <v/>
      </c>
      <c r="B984" s="1" t="str">
        <f>Spaces!B984</f>
        <v/>
      </c>
      <c r="C984" s="1" t="str">
        <f>Spaces!C984</f>
        <v/>
      </c>
      <c r="D984" s="1" t="str">
        <f>Spaces!D984</f>
        <v/>
      </c>
      <c r="E984" s="1" t="str">
        <f>Spaces!E984</f>
        <v/>
      </c>
      <c r="F984" s="1" t="str">
        <f>Spaces!F984</f>
        <v/>
      </c>
      <c r="G984" s="1" t="str">
        <f>Spaces!G984</f>
        <v/>
      </c>
      <c r="H984" s="1" t="str">
        <f>Spaces!H984</f>
        <v/>
      </c>
      <c r="I984" s="1" t="str">
        <f>Spaces!I984</f>
        <v/>
      </c>
      <c r="J984" s="1" t="str">
        <f>Spaces!J984</f>
        <v/>
      </c>
      <c r="K984" s="1" t="str">
        <f>Spaces!K984</f>
        <v/>
      </c>
      <c r="L984" s="1" t="str">
        <f>Spaces!L984</f>
        <v/>
      </c>
      <c r="M984" s="1" t="str">
        <f>Spaces!M984</f>
        <v/>
      </c>
      <c r="N984" s="1" t="str">
        <f>Spaces!N984</f>
        <v/>
      </c>
      <c r="O984" s="1" t="str">
        <f>Spaces!O984</f>
        <v/>
      </c>
      <c r="P984" s="1" t="str">
        <f>Spaces!P984</f>
        <v/>
      </c>
      <c r="Q984" s="1" t="str">
        <f>Spaces!Q984</f>
        <v/>
      </c>
      <c r="R984" s="1" t="str">
        <f>Spaces!R984</f>
        <v/>
      </c>
      <c r="S984" s="1" t="str">
        <f>Spaces!S984</f>
        <v/>
      </c>
      <c r="T984" s="1" t="str">
        <f>Spaces!T984</f>
        <v/>
      </c>
      <c r="U984" s="1" t="str">
        <f>Spaces!U984</f>
        <v/>
      </c>
      <c r="V984" s="1" t="str">
        <f t="shared" si="1"/>
        <v/>
      </c>
      <c r="W984" s="5" t="str">
        <f t="shared" si="2"/>
        <v/>
      </c>
      <c r="X984" s="5" t="str">
        <f t="shared" si="3"/>
        <v/>
      </c>
      <c r="Y984" s="5" t="str">
        <f t="shared" si="4"/>
        <v/>
      </c>
      <c r="Z984" s="5" t="str">
        <f t="shared" si="5"/>
        <v/>
      </c>
    </row>
    <row r="985">
      <c r="A985" s="1" t="str">
        <f>Spaces!A985</f>
        <v/>
      </c>
      <c r="B985" s="1" t="str">
        <f>Spaces!B985</f>
        <v/>
      </c>
      <c r="C985" s="1" t="str">
        <f>Spaces!C985</f>
        <v/>
      </c>
      <c r="D985" s="1" t="str">
        <f>Spaces!D985</f>
        <v/>
      </c>
      <c r="E985" s="1" t="str">
        <f>Spaces!E985</f>
        <v/>
      </c>
      <c r="F985" s="1" t="str">
        <f>Spaces!F985</f>
        <v/>
      </c>
      <c r="G985" s="1" t="str">
        <f>Spaces!G985</f>
        <v/>
      </c>
      <c r="H985" s="1" t="str">
        <f>Spaces!H985</f>
        <v/>
      </c>
      <c r="I985" s="1" t="str">
        <f>Spaces!I985</f>
        <v/>
      </c>
      <c r="J985" s="1" t="str">
        <f>Spaces!J985</f>
        <v/>
      </c>
      <c r="K985" s="1" t="str">
        <f>Spaces!K985</f>
        <v/>
      </c>
      <c r="L985" s="1" t="str">
        <f>Spaces!L985</f>
        <v/>
      </c>
      <c r="M985" s="1" t="str">
        <f>Spaces!M985</f>
        <v/>
      </c>
      <c r="N985" s="1" t="str">
        <f>Spaces!N985</f>
        <v/>
      </c>
      <c r="O985" s="1" t="str">
        <f>Spaces!O985</f>
        <v/>
      </c>
      <c r="P985" s="1" t="str">
        <f>Spaces!P985</f>
        <v/>
      </c>
      <c r="Q985" s="1" t="str">
        <f>Spaces!Q985</f>
        <v/>
      </c>
      <c r="R985" s="1" t="str">
        <f>Spaces!R985</f>
        <v/>
      </c>
      <c r="S985" s="1" t="str">
        <f>Spaces!S985</f>
        <v/>
      </c>
      <c r="T985" s="1" t="str">
        <f>Spaces!T985</f>
        <v/>
      </c>
      <c r="U985" s="1" t="str">
        <f>Spaces!U985</f>
        <v/>
      </c>
      <c r="V985" s="1" t="str">
        <f t="shared" si="1"/>
        <v/>
      </c>
      <c r="W985" s="5" t="str">
        <f t="shared" si="2"/>
        <v/>
      </c>
      <c r="X985" s="5" t="str">
        <f t="shared" si="3"/>
        <v/>
      </c>
      <c r="Y985" s="5" t="str">
        <f t="shared" si="4"/>
        <v/>
      </c>
      <c r="Z985" s="5" t="str">
        <f t="shared" si="5"/>
        <v/>
      </c>
    </row>
    <row r="986">
      <c r="A986" s="1" t="str">
        <f>Spaces!A986</f>
        <v/>
      </c>
      <c r="B986" s="1" t="str">
        <f>Spaces!B986</f>
        <v/>
      </c>
      <c r="C986" s="1" t="str">
        <f>Spaces!C986</f>
        <v/>
      </c>
      <c r="D986" s="1" t="str">
        <f>Spaces!D986</f>
        <v/>
      </c>
      <c r="E986" s="1" t="str">
        <f>Spaces!E986</f>
        <v/>
      </c>
      <c r="F986" s="1" t="str">
        <f>Spaces!F986</f>
        <v/>
      </c>
      <c r="G986" s="1" t="str">
        <f>Spaces!G986</f>
        <v/>
      </c>
      <c r="H986" s="1" t="str">
        <f>Spaces!H986</f>
        <v/>
      </c>
      <c r="I986" s="1" t="str">
        <f>Spaces!I986</f>
        <v/>
      </c>
      <c r="J986" s="1" t="str">
        <f>Spaces!J986</f>
        <v/>
      </c>
      <c r="K986" s="1" t="str">
        <f>Spaces!K986</f>
        <v/>
      </c>
      <c r="L986" s="1" t="str">
        <f>Spaces!L986</f>
        <v/>
      </c>
      <c r="M986" s="1" t="str">
        <f>Spaces!M986</f>
        <v/>
      </c>
      <c r="N986" s="1" t="str">
        <f>Spaces!N986</f>
        <v/>
      </c>
      <c r="O986" s="1" t="str">
        <f>Spaces!O986</f>
        <v/>
      </c>
      <c r="P986" s="1" t="str">
        <f>Spaces!P986</f>
        <v/>
      </c>
      <c r="Q986" s="1" t="str">
        <f>Spaces!Q986</f>
        <v/>
      </c>
      <c r="R986" s="1" t="str">
        <f>Spaces!R986</f>
        <v/>
      </c>
      <c r="S986" s="1" t="str">
        <f>Spaces!S986</f>
        <v/>
      </c>
      <c r="T986" s="1" t="str">
        <f>Spaces!T986</f>
        <v/>
      </c>
      <c r="U986" s="1" t="str">
        <f>Spaces!U986</f>
        <v/>
      </c>
      <c r="V986" s="1" t="str">
        <f t="shared" si="1"/>
        <v/>
      </c>
      <c r="W986" s="5" t="str">
        <f t="shared" si="2"/>
        <v/>
      </c>
      <c r="X986" s="5" t="str">
        <f t="shared" si="3"/>
        <v/>
      </c>
      <c r="Y986" s="5" t="str">
        <f t="shared" si="4"/>
        <v/>
      </c>
      <c r="Z986" s="5" t="str">
        <f t="shared" si="5"/>
        <v/>
      </c>
    </row>
    <row r="987">
      <c r="A987" s="1" t="str">
        <f>Spaces!A987</f>
        <v/>
      </c>
      <c r="B987" s="1" t="str">
        <f>Spaces!B987</f>
        <v/>
      </c>
      <c r="C987" s="1" t="str">
        <f>Spaces!C987</f>
        <v/>
      </c>
      <c r="D987" s="1" t="str">
        <f>Spaces!D987</f>
        <v/>
      </c>
      <c r="E987" s="1" t="str">
        <f>Spaces!E987</f>
        <v/>
      </c>
      <c r="F987" s="1" t="str">
        <f>Spaces!F987</f>
        <v/>
      </c>
      <c r="G987" s="1" t="str">
        <f>Spaces!G987</f>
        <v/>
      </c>
      <c r="H987" s="1" t="str">
        <f>Spaces!H987</f>
        <v/>
      </c>
      <c r="I987" s="1" t="str">
        <f>Spaces!I987</f>
        <v/>
      </c>
      <c r="J987" s="1" t="str">
        <f>Spaces!J987</f>
        <v/>
      </c>
      <c r="K987" s="1" t="str">
        <f>Spaces!K987</f>
        <v/>
      </c>
      <c r="L987" s="1" t="str">
        <f>Spaces!L987</f>
        <v/>
      </c>
      <c r="M987" s="1" t="str">
        <f>Spaces!M987</f>
        <v/>
      </c>
      <c r="N987" s="1" t="str">
        <f>Spaces!N987</f>
        <v/>
      </c>
      <c r="O987" s="1" t="str">
        <f>Spaces!O987</f>
        <v/>
      </c>
      <c r="P987" s="1" t="str">
        <f>Spaces!P987</f>
        <v/>
      </c>
      <c r="Q987" s="1" t="str">
        <f>Spaces!Q987</f>
        <v/>
      </c>
      <c r="R987" s="1" t="str">
        <f>Spaces!R987</f>
        <v/>
      </c>
      <c r="S987" s="1" t="str">
        <f>Spaces!S987</f>
        <v/>
      </c>
      <c r="T987" s="1" t="str">
        <f>Spaces!T987</f>
        <v/>
      </c>
      <c r="U987" s="1" t="str">
        <f>Spaces!U987</f>
        <v/>
      </c>
      <c r="V987" s="1" t="str">
        <f t="shared" si="1"/>
        <v/>
      </c>
      <c r="W987" s="5" t="str">
        <f t="shared" si="2"/>
        <v/>
      </c>
      <c r="X987" s="5" t="str">
        <f t="shared" si="3"/>
        <v/>
      </c>
      <c r="Y987" s="5" t="str">
        <f t="shared" si="4"/>
        <v/>
      </c>
      <c r="Z987" s="5" t="str">
        <f t="shared" si="5"/>
        <v/>
      </c>
    </row>
    <row r="988">
      <c r="A988" s="1" t="str">
        <f>Spaces!A988</f>
        <v/>
      </c>
      <c r="B988" s="1" t="str">
        <f>Spaces!B988</f>
        <v/>
      </c>
      <c r="C988" s="1" t="str">
        <f>Spaces!C988</f>
        <v/>
      </c>
      <c r="D988" s="1" t="str">
        <f>Spaces!D988</f>
        <v/>
      </c>
      <c r="E988" s="1" t="str">
        <f>Spaces!E988</f>
        <v/>
      </c>
      <c r="F988" s="1" t="str">
        <f>Spaces!F988</f>
        <v/>
      </c>
      <c r="G988" s="1" t="str">
        <f>Spaces!G988</f>
        <v/>
      </c>
      <c r="H988" s="1" t="str">
        <f>Spaces!H988</f>
        <v/>
      </c>
      <c r="I988" s="1" t="str">
        <f>Spaces!I988</f>
        <v/>
      </c>
      <c r="J988" s="1" t="str">
        <f>Spaces!J988</f>
        <v/>
      </c>
      <c r="K988" s="1" t="str">
        <f>Spaces!K988</f>
        <v/>
      </c>
      <c r="L988" s="1" t="str">
        <f>Spaces!L988</f>
        <v/>
      </c>
      <c r="M988" s="1" t="str">
        <f>Spaces!M988</f>
        <v/>
      </c>
      <c r="N988" s="1" t="str">
        <f>Spaces!N988</f>
        <v/>
      </c>
      <c r="O988" s="1" t="str">
        <f>Spaces!O988</f>
        <v/>
      </c>
      <c r="P988" s="1" t="str">
        <f>Spaces!P988</f>
        <v/>
      </c>
      <c r="Q988" s="1" t="str">
        <f>Spaces!Q988</f>
        <v/>
      </c>
      <c r="R988" s="1" t="str">
        <f>Spaces!R988</f>
        <v/>
      </c>
      <c r="S988" s="1" t="str">
        <f>Spaces!S988</f>
        <v/>
      </c>
      <c r="T988" s="1" t="str">
        <f>Spaces!T988</f>
        <v/>
      </c>
      <c r="U988" s="1" t="str">
        <f>Spaces!U988</f>
        <v/>
      </c>
      <c r="V988" s="1" t="str">
        <f t="shared" si="1"/>
        <v/>
      </c>
      <c r="W988" s="5" t="str">
        <f t="shared" si="2"/>
        <v/>
      </c>
      <c r="X988" s="5" t="str">
        <f t="shared" si="3"/>
        <v/>
      </c>
      <c r="Y988" s="5" t="str">
        <f t="shared" si="4"/>
        <v/>
      </c>
      <c r="Z988" s="5" t="str">
        <f t="shared" si="5"/>
        <v/>
      </c>
    </row>
    <row r="989">
      <c r="A989" s="1" t="str">
        <f>Spaces!A989</f>
        <v/>
      </c>
      <c r="B989" s="1" t="str">
        <f>Spaces!B989</f>
        <v/>
      </c>
      <c r="C989" s="1" t="str">
        <f>Spaces!C989</f>
        <v/>
      </c>
      <c r="D989" s="1" t="str">
        <f>Spaces!D989</f>
        <v/>
      </c>
      <c r="E989" s="1" t="str">
        <f>Spaces!E989</f>
        <v/>
      </c>
      <c r="F989" s="1" t="str">
        <f>Spaces!F989</f>
        <v/>
      </c>
      <c r="G989" s="1" t="str">
        <f>Spaces!G989</f>
        <v/>
      </c>
      <c r="H989" s="1" t="str">
        <f>Spaces!H989</f>
        <v/>
      </c>
      <c r="I989" s="1" t="str">
        <f>Spaces!I989</f>
        <v/>
      </c>
      <c r="J989" s="1" t="str">
        <f>Spaces!J989</f>
        <v/>
      </c>
      <c r="K989" s="1" t="str">
        <f>Spaces!K989</f>
        <v/>
      </c>
      <c r="L989" s="1" t="str">
        <f>Spaces!L989</f>
        <v/>
      </c>
      <c r="M989" s="1" t="str">
        <f>Spaces!M989</f>
        <v/>
      </c>
      <c r="N989" s="1" t="str">
        <f>Spaces!N989</f>
        <v/>
      </c>
      <c r="O989" s="1" t="str">
        <f>Spaces!O989</f>
        <v/>
      </c>
      <c r="P989" s="1" t="str">
        <f>Spaces!P989</f>
        <v/>
      </c>
      <c r="Q989" s="1" t="str">
        <f>Spaces!Q989</f>
        <v/>
      </c>
      <c r="R989" s="1" t="str">
        <f>Spaces!R989</f>
        <v/>
      </c>
      <c r="S989" s="1" t="str">
        <f>Spaces!S989</f>
        <v/>
      </c>
      <c r="T989" s="1" t="str">
        <f>Spaces!T989</f>
        <v/>
      </c>
      <c r="U989" s="1" t="str">
        <f>Spaces!U989</f>
        <v/>
      </c>
      <c r="V989" s="1" t="str">
        <f t="shared" si="1"/>
        <v/>
      </c>
      <c r="W989" s="5" t="str">
        <f t="shared" si="2"/>
        <v/>
      </c>
      <c r="X989" s="5" t="str">
        <f t="shared" si="3"/>
        <v/>
      </c>
      <c r="Y989" s="5" t="str">
        <f t="shared" si="4"/>
        <v/>
      </c>
      <c r="Z989" s="5" t="str">
        <f t="shared" si="5"/>
        <v/>
      </c>
    </row>
    <row r="990">
      <c r="A990" s="1" t="str">
        <f>Spaces!A990</f>
        <v/>
      </c>
      <c r="B990" s="1" t="str">
        <f>Spaces!B990</f>
        <v/>
      </c>
      <c r="C990" s="1" t="str">
        <f>Spaces!C990</f>
        <v/>
      </c>
      <c r="D990" s="1" t="str">
        <f>Spaces!D990</f>
        <v/>
      </c>
      <c r="E990" s="1" t="str">
        <f>Spaces!E990</f>
        <v/>
      </c>
      <c r="F990" s="1" t="str">
        <f>Spaces!F990</f>
        <v/>
      </c>
      <c r="G990" s="1" t="str">
        <f>Spaces!G990</f>
        <v/>
      </c>
      <c r="H990" s="1" t="str">
        <f>Spaces!H990</f>
        <v/>
      </c>
      <c r="I990" s="1" t="str">
        <f>Spaces!I990</f>
        <v/>
      </c>
      <c r="J990" s="1" t="str">
        <f>Spaces!J990</f>
        <v/>
      </c>
      <c r="K990" s="1" t="str">
        <f>Spaces!K990</f>
        <v/>
      </c>
      <c r="L990" s="1" t="str">
        <f>Spaces!L990</f>
        <v/>
      </c>
      <c r="M990" s="1" t="str">
        <f>Spaces!M990</f>
        <v/>
      </c>
      <c r="N990" s="1" t="str">
        <f>Spaces!N990</f>
        <v/>
      </c>
      <c r="O990" s="1" t="str">
        <f>Spaces!O990</f>
        <v/>
      </c>
      <c r="P990" s="1" t="str">
        <f>Spaces!P990</f>
        <v/>
      </c>
      <c r="Q990" s="1" t="str">
        <f>Spaces!Q990</f>
        <v/>
      </c>
      <c r="R990" s="1" t="str">
        <f>Spaces!R990</f>
        <v/>
      </c>
      <c r="S990" s="1" t="str">
        <f>Spaces!S990</f>
        <v/>
      </c>
      <c r="T990" s="1" t="str">
        <f>Spaces!T990</f>
        <v/>
      </c>
      <c r="U990" s="1" t="str">
        <f>Spaces!U990</f>
        <v/>
      </c>
      <c r="V990" s="1" t="str">
        <f t="shared" si="1"/>
        <v/>
      </c>
      <c r="W990" s="5" t="str">
        <f t="shared" si="2"/>
        <v/>
      </c>
      <c r="X990" s="5" t="str">
        <f t="shared" si="3"/>
        <v/>
      </c>
      <c r="Y990" s="5" t="str">
        <f t="shared" si="4"/>
        <v/>
      </c>
      <c r="Z990" s="5" t="str">
        <f t="shared" si="5"/>
        <v/>
      </c>
    </row>
    <row r="991">
      <c r="A991" s="1" t="str">
        <f>Spaces!A991</f>
        <v/>
      </c>
      <c r="B991" s="1" t="str">
        <f>Spaces!B991</f>
        <v/>
      </c>
      <c r="C991" s="1" t="str">
        <f>Spaces!C991</f>
        <v/>
      </c>
      <c r="D991" s="1" t="str">
        <f>Spaces!D991</f>
        <v/>
      </c>
      <c r="E991" s="1" t="str">
        <f>Spaces!E991</f>
        <v/>
      </c>
      <c r="F991" s="1" t="str">
        <f>Spaces!F991</f>
        <v/>
      </c>
      <c r="G991" s="1" t="str">
        <f>Spaces!G991</f>
        <v/>
      </c>
      <c r="H991" s="1" t="str">
        <f>Spaces!H991</f>
        <v/>
      </c>
      <c r="I991" s="1" t="str">
        <f>Spaces!I991</f>
        <v/>
      </c>
      <c r="J991" s="1" t="str">
        <f>Spaces!J991</f>
        <v/>
      </c>
      <c r="K991" s="1" t="str">
        <f>Spaces!K991</f>
        <v/>
      </c>
      <c r="L991" s="1" t="str">
        <f>Spaces!L991</f>
        <v/>
      </c>
      <c r="M991" s="1" t="str">
        <f>Spaces!M991</f>
        <v/>
      </c>
      <c r="N991" s="1" t="str">
        <f>Spaces!N991</f>
        <v/>
      </c>
      <c r="O991" s="1" t="str">
        <f>Spaces!O991</f>
        <v/>
      </c>
      <c r="P991" s="1" t="str">
        <f>Spaces!P991</f>
        <v/>
      </c>
      <c r="Q991" s="1" t="str">
        <f>Spaces!Q991</f>
        <v/>
      </c>
      <c r="R991" s="1" t="str">
        <f>Spaces!R991</f>
        <v/>
      </c>
      <c r="S991" s="1" t="str">
        <f>Spaces!S991</f>
        <v/>
      </c>
      <c r="T991" s="1" t="str">
        <f>Spaces!T991</f>
        <v/>
      </c>
      <c r="U991" s="1" t="str">
        <f>Spaces!U991</f>
        <v/>
      </c>
      <c r="V991" s="1" t="str">
        <f t="shared" si="1"/>
        <v/>
      </c>
      <c r="W991" s="5" t="str">
        <f t="shared" si="2"/>
        <v/>
      </c>
      <c r="X991" s="5" t="str">
        <f t="shared" si="3"/>
        <v/>
      </c>
      <c r="Y991" s="5" t="str">
        <f t="shared" si="4"/>
        <v/>
      </c>
      <c r="Z991" s="5" t="str">
        <f t="shared" si="5"/>
        <v/>
      </c>
    </row>
    <row r="992">
      <c r="A992" s="1" t="str">
        <f>Spaces!A992</f>
        <v/>
      </c>
      <c r="B992" s="1" t="str">
        <f>Spaces!B992</f>
        <v/>
      </c>
      <c r="C992" s="1" t="str">
        <f>Spaces!C992</f>
        <v/>
      </c>
      <c r="D992" s="1" t="str">
        <f>Spaces!D992</f>
        <v/>
      </c>
      <c r="E992" s="1" t="str">
        <f>Spaces!E992</f>
        <v/>
      </c>
      <c r="F992" s="1" t="str">
        <f>Spaces!F992</f>
        <v/>
      </c>
      <c r="G992" s="1" t="str">
        <f>Spaces!G992</f>
        <v/>
      </c>
      <c r="H992" s="1" t="str">
        <f>Spaces!H992</f>
        <v/>
      </c>
      <c r="I992" s="1" t="str">
        <f>Spaces!I992</f>
        <v/>
      </c>
      <c r="J992" s="1" t="str">
        <f>Spaces!J992</f>
        <v/>
      </c>
      <c r="K992" s="1" t="str">
        <f>Spaces!K992</f>
        <v/>
      </c>
      <c r="L992" s="1" t="str">
        <f>Spaces!L992</f>
        <v/>
      </c>
      <c r="M992" s="1" t="str">
        <f>Spaces!M992</f>
        <v/>
      </c>
      <c r="N992" s="1" t="str">
        <f>Spaces!N992</f>
        <v/>
      </c>
      <c r="O992" s="1" t="str">
        <f>Spaces!O992</f>
        <v/>
      </c>
      <c r="P992" s="1" t="str">
        <f>Spaces!P992</f>
        <v/>
      </c>
      <c r="Q992" s="1" t="str">
        <f>Spaces!Q992</f>
        <v/>
      </c>
      <c r="R992" s="1" t="str">
        <f>Spaces!R992</f>
        <v/>
      </c>
      <c r="S992" s="1" t="str">
        <f>Spaces!S992</f>
        <v/>
      </c>
      <c r="T992" s="1" t="str">
        <f>Spaces!T992</f>
        <v/>
      </c>
      <c r="U992" s="1" t="str">
        <f>Spaces!U992</f>
        <v/>
      </c>
      <c r="V992" s="1" t="str">
        <f t="shared" si="1"/>
        <v/>
      </c>
      <c r="W992" s="5" t="str">
        <f t="shared" si="2"/>
        <v/>
      </c>
      <c r="X992" s="5" t="str">
        <f t="shared" si="3"/>
        <v/>
      </c>
      <c r="Y992" s="5" t="str">
        <f t="shared" si="4"/>
        <v/>
      </c>
      <c r="Z992" s="5" t="str">
        <f t="shared" si="5"/>
        <v/>
      </c>
    </row>
    <row r="993">
      <c r="A993" s="1" t="str">
        <f>Spaces!A993</f>
        <v/>
      </c>
      <c r="B993" s="1" t="str">
        <f>Spaces!B993</f>
        <v/>
      </c>
      <c r="C993" s="1" t="str">
        <f>Spaces!C993</f>
        <v/>
      </c>
      <c r="D993" s="1" t="str">
        <f>Spaces!D993</f>
        <v/>
      </c>
      <c r="E993" s="1" t="str">
        <f>Spaces!E993</f>
        <v/>
      </c>
      <c r="F993" s="1" t="str">
        <f>Spaces!F993</f>
        <v/>
      </c>
      <c r="G993" s="1" t="str">
        <f>Spaces!G993</f>
        <v/>
      </c>
      <c r="H993" s="1" t="str">
        <f>Spaces!H993</f>
        <v/>
      </c>
      <c r="I993" s="1" t="str">
        <f>Spaces!I993</f>
        <v/>
      </c>
      <c r="J993" s="1" t="str">
        <f>Spaces!J993</f>
        <v/>
      </c>
      <c r="K993" s="1" t="str">
        <f>Spaces!K993</f>
        <v/>
      </c>
      <c r="L993" s="1" t="str">
        <f>Spaces!L993</f>
        <v/>
      </c>
      <c r="M993" s="1" t="str">
        <f>Spaces!M993</f>
        <v/>
      </c>
      <c r="N993" s="1" t="str">
        <f>Spaces!N993</f>
        <v/>
      </c>
      <c r="O993" s="1" t="str">
        <f>Spaces!O993</f>
        <v/>
      </c>
      <c r="P993" s="1" t="str">
        <f>Spaces!P993</f>
        <v/>
      </c>
      <c r="Q993" s="1" t="str">
        <f>Spaces!Q993</f>
        <v/>
      </c>
      <c r="R993" s="1" t="str">
        <f>Spaces!R993</f>
        <v/>
      </c>
      <c r="S993" s="1" t="str">
        <f>Spaces!S993</f>
        <v/>
      </c>
      <c r="T993" s="1" t="str">
        <f>Spaces!T993</f>
        <v/>
      </c>
      <c r="U993" s="1" t="str">
        <f>Spaces!U993</f>
        <v/>
      </c>
      <c r="V993" s="1" t="str">
        <f t="shared" si="1"/>
        <v/>
      </c>
      <c r="W993" s="5" t="str">
        <f t="shared" si="2"/>
        <v/>
      </c>
      <c r="X993" s="5" t="str">
        <f t="shared" si="3"/>
        <v/>
      </c>
      <c r="Y993" s="5" t="str">
        <f t="shared" si="4"/>
        <v/>
      </c>
      <c r="Z993" s="5" t="str">
        <f t="shared" si="5"/>
        <v/>
      </c>
    </row>
    <row r="994">
      <c r="A994" s="1" t="str">
        <f>Spaces!A994</f>
        <v/>
      </c>
      <c r="B994" s="1" t="str">
        <f>Spaces!B994</f>
        <v/>
      </c>
      <c r="C994" s="1" t="str">
        <f>Spaces!C994</f>
        <v/>
      </c>
      <c r="D994" s="1" t="str">
        <f>Spaces!D994</f>
        <v/>
      </c>
      <c r="E994" s="1" t="str">
        <f>Spaces!E994</f>
        <v/>
      </c>
      <c r="F994" s="1" t="str">
        <f>Spaces!F994</f>
        <v/>
      </c>
      <c r="G994" s="1" t="str">
        <f>Spaces!G994</f>
        <v/>
      </c>
      <c r="H994" s="1" t="str">
        <f>Spaces!H994</f>
        <v/>
      </c>
      <c r="I994" s="1" t="str">
        <f>Spaces!I994</f>
        <v/>
      </c>
      <c r="J994" s="1" t="str">
        <f>Spaces!J994</f>
        <v/>
      </c>
      <c r="K994" s="1" t="str">
        <f>Spaces!K994</f>
        <v/>
      </c>
      <c r="L994" s="1" t="str">
        <f>Spaces!L994</f>
        <v/>
      </c>
      <c r="M994" s="1" t="str">
        <f>Spaces!M994</f>
        <v/>
      </c>
      <c r="N994" s="1" t="str">
        <f>Spaces!N994</f>
        <v/>
      </c>
      <c r="O994" s="1" t="str">
        <f>Spaces!O994</f>
        <v/>
      </c>
      <c r="P994" s="1" t="str">
        <f>Spaces!P994</f>
        <v/>
      </c>
      <c r="Q994" s="1" t="str">
        <f>Spaces!Q994</f>
        <v/>
      </c>
      <c r="R994" s="1" t="str">
        <f>Spaces!R994</f>
        <v/>
      </c>
      <c r="S994" s="1" t="str">
        <f>Spaces!S994</f>
        <v/>
      </c>
      <c r="T994" s="1" t="str">
        <f>Spaces!T994</f>
        <v/>
      </c>
      <c r="U994" s="1" t="str">
        <f>Spaces!U994</f>
        <v/>
      </c>
      <c r="V994" s="1" t="str">
        <f t="shared" si="1"/>
        <v/>
      </c>
      <c r="W994" s="5" t="str">
        <f t="shared" si="2"/>
        <v/>
      </c>
      <c r="X994" s="5" t="str">
        <f t="shared" si="3"/>
        <v/>
      </c>
      <c r="Y994" s="5" t="str">
        <f t="shared" si="4"/>
        <v/>
      </c>
      <c r="Z994" s="5" t="str">
        <f t="shared" si="5"/>
        <v/>
      </c>
    </row>
    <row r="995">
      <c r="A995" s="1" t="str">
        <f>Spaces!A995</f>
        <v/>
      </c>
      <c r="B995" s="1" t="str">
        <f>Spaces!B995</f>
        <v/>
      </c>
      <c r="C995" s="1" t="str">
        <f>Spaces!C995</f>
        <v/>
      </c>
      <c r="D995" s="1" t="str">
        <f>Spaces!D995</f>
        <v/>
      </c>
      <c r="E995" s="1" t="str">
        <f>Spaces!E995</f>
        <v/>
      </c>
      <c r="F995" s="1" t="str">
        <f>Spaces!F995</f>
        <v/>
      </c>
      <c r="G995" s="1" t="str">
        <f>Spaces!G995</f>
        <v/>
      </c>
      <c r="H995" s="1" t="str">
        <f>Spaces!H995</f>
        <v/>
      </c>
      <c r="I995" s="1" t="str">
        <f>Spaces!I995</f>
        <v/>
      </c>
      <c r="J995" s="1" t="str">
        <f>Spaces!J995</f>
        <v/>
      </c>
      <c r="K995" s="1" t="str">
        <f>Spaces!K995</f>
        <v/>
      </c>
      <c r="L995" s="1" t="str">
        <f>Spaces!L995</f>
        <v/>
      </c>
      <c r="M995" s="1" t="str">
        <f>Spaces!M995</f>
        <v/>
      </c>
      <c r="N995" s="1" t="str">
        <f>Spaces!N995</f>
        <v/>
      </c>
      <c r="O995" s="1" t="str">
        <f>Spaces!O995</f>
        <v/>
      </c>
      <c r="P995" s="1" t="str">
        <f>Spaces!P995</f>
        <v/>
      </c>
      <c r="Q995" s="1" t="str">
        <f>Spaces!Q995</f>
        <v/>
      </c>
      <c r="R995" s="1" t="str">
        <f>Spaces!R995</f>
        <v/>
      </c>
      <c r="S995" s="1" t="str">
        <f>Spaces!S995</f>
        <v/>
      </c>
      <c r="T995" s="1" t="str">
        <f>Spaces!T995</f>
        <v/>
      </c>
      <c r="U995" s="1" t="str">
        <f>Spaces!U995</f>
        <v/>
      </c>
      <c r="V995" s="1" t="str">
        <f t="shared" si="1"/>
        <v/>
      </c>
      <c r="W995" s="5" t="str">
        <f t="shared" si="2"/>
        <v/>
      </c>
      <c r="X995" s="5" t="str">
        <f t="shared" si="3"/>
        <v/>
      </c>
      <c r="Y995" s="5" t="str">
        <f t="shared" si="4"/>
        <v/>
      </c>
      <c r="Z995" s="5" t="str">
        <f t="shared" si="5"/>
        <v/>
      </c>
    </row>
    <row r="996">
      <c r="A996" s="1" t="str">
        <f>Spaces!A996</f>
        <v/>
      </c>
      <c r="B996" s="1" t="str">
        <f>Spaces!B996</f>
        <v/>
      </c>
      <c r="C996" s="1" t="str">
        <f>Spaces!C996</f>
        <v/>
      </c>
      <c r="D996" s="1" t="str">
        <f>Spaces!D996</f>
        <v/>
      </c>
      <c r="E996" s="1" t="str">
        <f>Spaces!E996</f>
        <v/>
      </c>
      <c r="F996" s="1" t="str">
        <f>Spaces!F996</f>
        <v/>
      </c>
      <c r="G996" s="1" t="str">
        <f>Spaces!G996</f>
        <v/>
      </c>
      <c r="H996" s="1" t="str">
        <f>Spaces!H996</f>
        <v/>
      </c>
      <c r="I996" s="1" t="str">
        <f>Spaces!I996</f>
        <v/>
      </c>
      <c r="J996" s="1" t="str">
        <f>Spaces!J996</f>
        <v/>
      </c>
      <c r="K996" s="1" t="str">
        <f>Spaces!K996</f>
        <v/>
      </c>
      <c r="L996" s="1" t="str">
        <f>Spaces!L996</f>
        <v/>
      </c>
      <c r="M996" s="1" t="str">
        <f>Spaces!M996</f>
        <v/>
      </c>
      <c r="N996" s="1" t="str">
        <f>Spaces!N996</f>
        <v/>
      </c>
      <c r="O996" s="1" t="str">
        <f>Spaces!O996</f>
        <v/>
      </c>
      <c r="P996" s="1" t="str">
        <f>Spaces!P996</f>
        <v/>
      </c>
      <c r="Q996" s="1" t="str">
        <f>Spaces!Q996</f>
        <v/>
      </c>
      <c r="R996" s="1" t="str">
        <f>Spaces!R996</f>
        <v/>
      </c>
      <c r="S996" s="1" t="str">
        <f>Spaces!S996</f>
        <v/>
      </c>
      <c r="T996" s="1" t="str">
        <f>Spaces!T996</f>
        <v/>
      </c>
      <c r="U996" s="1" t="str">
        <f>Spaces!U996</f>
        <v/>
      </c>
      <c r="V996" s="1" t="str">
        <f t="shared" si="1"/>
        <v/>
      </c>
      <c r="W996" s="5" t="str">
        <f t="shared" si="2"/>
        <v/>
      </c>
      <c r="X996" s="5" t="str">
        <f t="shared" si="3"/>
        <v/>
      </c>
      <c r="Y996" s="5" t="str">
        <f t="shared" si="4"/>
        <v/>
      </c>
      <c r="Z996" s="5" t="str">
        <f t="shared" si="5"/>
        <v/>
      </c>
    </row>
    <row r="997">
      <c r="A997" s="1" t="str">
        <f>Spaces!A997</f>
        <v/>
      </c>
      <c r="B997" s="1" t="str">
        <f>Spaces!B997</f>
        <v/>
      </c>
      <c r="C997" s="1" t="str">
        <f>Spaces!C997</f>
        <v/>
      </c>
      <c r="D997" s="1" t="str">
        <f>Spaces!D997</f>
        <v/>
      </c>
      <c r="E997" s="1" t="str">
        <f>Spaces!E997</f>
        <v/>
      </c>
      <c r="F997" s="1" t="str">
        <f>Spaces!F997</f>
        <v/>
      </c>
      <c r="G997" s="1" t="str">
        <f>Spaces!G997</f>
        <v/>
      </c>
      <c r="H997" s="1" t="str">
        <f>Spaces!H997</f>
        <v/>
      </c>
      <c r="I997" s="1" t="str">
        <f>Spaces!I997</f>
        <v/>
      </c>
      <c r="J997" s="1" t="str">
        <f>Spaces!J997</f>
        <v/>
      </c>
      <c r="K997" s="1" t="str">
        <f>Spaces!K997</f>
        <v/>
      </c>
      <c r="L997" s="1" t="str">
        <f>Spaces!L997</f>
        <v/>
      </c>
      <c r="M997" s="1" t="str">
        <f>Spaces!M997</f>
        <v/>
      </c>
      <c r="N997" s="1" t="str">
        <f>Spaces!N997</f>
        <v/>
      </c>
      <c r="O997" s="1" t="str">
        <f>Spaces!O997</f>
        <v/>
      </c>
      <c r="P997" s="1" t="str">
        <f>Spaces!P997</f>
        <v/>
      </c>
      <c r="Q997" s="1" t="str">
        <f>Spaces!Q997</f>
        <v/>
      </c>
      <c r="R997" s="1" t="str">
        <f>Spaces!R997</f>
        <v/>
      </c>
      <c r="S997" s="1" t="str">
        <f>Spaces!S997</f>
        <v/>
      </c>
      <c r="T997" s="1" t="str">
        <f>Spaces!T997</f>
        <v/>
      </c>
      <c r="U997" s="1" t="str">
        <f>Spaces!U997</f>
        <v/>
      </c>
      <c r="V997" s="1" t="str">
        <f t="shared" si="1"/>
        <v/>
      </c>
      <c r="W997" s="5" t="str">
        <f t="shared" si="2"/>
        <v/>
      </c>
      <c r="X997" s="5" t="str">
        <f t="shared" si="3"/>
        <v/>
      </c>
      <c r="Y997" s="5" t="str">
        <f t="shared" si="4"/>
        <v/>
      </c>
      <c r="Z997" s="5" t="str">
        <f t="shared" si="5"/>
        <v/>
      </c>
    </row>
    <row r="998">
      <c r="A998" s="1" t="str">
        <f>Spaces!A998</f>
        <v/>
      </c>
      <c r="B998" s="1" t="str">
        <f>Spaces!B998</f>
        <v/>
      </c>
      <c r="C998" s="1" t="str">
        <f>Spaces!C998</f>
        <v/>
      </c>
      <c r="D998" s="1" t="str">
        <f>Spaces!D998</f>
        <v/>
      </c>
      <c r="E998" s="1" t="str">
        <f>Spaces!E998</f>
        <v/>
      </c>
      <c r="F998" s="1" t="str">
        <f>Spaces!F998</f>
        <v/>
      </c>
      <c r="G998" s="1" t="str">
        <f>Spaces!G998</f>
        <v/>
      </c>
      <c r="H998" s="1" t="str">
        <f>Spaces!H998</f>
        <v/>
      </c>
      <c r="I998" s="1" t="str">
        <f>Spaces!I998</f>
        <v/>
      </c>
      <c r="J998" s="1" t="str">
        <f>Spaces!J998</f>
        <v/>
      </c>
      <c r="K998" s="1" t="str">
        <f>Spaces!K998</f>
        <v/>
      </c>
      <c r="L998" s="1" t="str">
        <f>Spaces!L998</f>
        <v/>
      </c>
      <c r="M998" s="1" t="str">
        <f>Spaces!M998</f>
        <v/>
      </c>
      <c r="N998" s="1" t="str">
        <f>Spaces!N998</f>
        <v/>
      </c>
      <c r="O998" s="1" t="str">
        <f>Spaces!O998</f>
        <v/>
      </c>
      <c r="P998" s="1" t="str">
        <f>Spaces!P998</f>
        <v/>
      </c>
      <c r="Q998" s="1" t="str">
        <f>Spaces!Q998</f>
        <v/>
      </c>
      <c r="R998" s="1" t="str">
        <f>Spaces!R998</f>
        <v/>
      </c>
      <c r="S998" s="1" t="str">
        <f>Spaces!S998</f>
        <v/>
      </c>
      <c r="T998" s="1" t="str">
        <f>Spaces!T998</f>
        <v/>
      </c>
      <c r="U998" s="1" t="str">
        <f>Spaces!U998</f>
        <v/>
      </c>
      <c r="V998" s="1" t="str">
        <f t="shared" si="1"/>
        <v/>
      </c>
      <c r="W998" s="5" t="str">
        <f t="shared" si="2"/>
        <v/>
      </c>
      <c r="X998" s="5" t="str">
        <f t="shared" si="3"/>
        <v/>
      </c>
      <c r="Y998" s="5" t="str">
        <f t="shared" si="4"/>
        <v/>
      </c>
      <c r="Z998" s="5" t="str">
        <f t="shared" si="5"/>
        <v/>
      </c>
    </row>
  </sheetData>
  <drawing r:id="rId1"/>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4.43" defaultRowHeight="15.75"/>
  <cols>
    <col hidden="1" min="1" max="1" width="14.43"/>
  </cols>
  <sheetData>
    <row r="1">
      <c r="A1" s="1" t="str">
        <f>IFERROR(__xludf.DUMMYFUNCTION("QUERY(IMPORTRANGE(""https://docs.google.com/spreadsheets/d/1KEqXupxNtFJt1cICkaZcmHulbFMKAuLaEBW-74LpONw/edit#gid=1862730532"",""spaces!A:BK""),""SELECT Col3, Col14, Col6, Col8, Col9, Col7, Col47, Col48, Col53, Col49, Col30, Col18, Col63, Col55, Col56, Col"&amp;"57, Col58, Col59, Col60, Col61, Col62"",1)"),"name")</f>
        <v>name</v>
      </c>
      <c r="B1" s="1" t="str">
        <f>IFERROR(__xludf.DUMMYFUNCTION("""COMPUTED_VALUE"""),"summary.description")</f>
        <v>summary.description</v>
      </c>
      <c r="C1" s="1" t="str">
        <f>IFERROR(__xludf.DUMMYFUNCTION("""COMPUTED_VALUE"""),"address.addressLine")</f>
        <v>address.addressLine</v>
      </c>
      <c r="D1" s="1" t="str">
        <f>IFERROR(__xludf.DUMMYFUNCTION("""COMPUTED_VALUE"""),"address.city")</f>
        <v>address.city</v>
      </c>
      <c r="E1" s="1" t="str">
        <f>IFERROR(__xludf.DUMMYFUNCTION("""COMPUTED_VALUE"""),"address.country")</f>
        <v>address.country</v>
      </c>
      <c r="F1" s="1" t="str">
        <f>IFERROR(__xludf.DUMMYFUNCTION("""COMPUTED_VALUE"""),"address.zipCode")</f>
        <v>address.zipCode</v>
      </c>
      <c r="G1" s="1" t="str">
        <f>IFERROR(__xludf.DUMMYFUNCTION("""COMPUTED_VALUE"""),"location.lat")</f>
        <v>location.lat</v>
      </c>
      <c r="H1" s="1" t="str">
        <f>IFERROR(__xludf.DUMMYFUNCTION("""COMPUTED_VALUE"""),"location.lng")</f>
        <v>location.lng</v>
      </c>
      <c r="I1" s="1" t="str">
        <f>IFERROR(__xludf.DUMMYFUNCTION("""COMPUTED_VALUE"""),"minAvailable")</f>
        <v>minAvailable</v>
      </c>
      <c r="J1" s="1" t="str">
        <f>IFERROR(__xludf.DUMMYFUNCTION("""COMPUTED_VALUE"""),"url")</f>
        <v>url</v>
      </c>
      <c r="K1" s="1" t="str">
        <f>IFERROR(__xludf.DUMMYFUNCTION("""COMPUTED_VALUE"""),"numberOfRooms")</f>
        <v>numberOfRooms</v>
      </c>
      <c r="L1" s="1" t="str">
        <f>IFERROR(__xludf.DUMMYFUNCTION("""COMPUTED_VALUE"""),"image")</f>
        <v>image</v>
      </c>
      <c r="M1" s="1" t="str">
        <f>IFERROR(__xludf.DUMMYFUNCTION("""COMPUTED_VALUE"""),"rooms...")</f>
        <v>rooms...</v>
      </c>
      <c r="N1" s="1" t="str">
        <f>IFERROR(__xludf.DUMMYFUNCTION("""COMPUTED_VALUE"""),"sharedArea 1")</f>
        <v>sharedArea 1</v>
      </c>
      <c r="O1" s="1" t="str">
        <f>IFERROR(__xludf.DUMMYFUNCTION("""COMPUTED_VALUE"""),"sharedArea 2")</f>
        <v>sharedArea 2</v>
      </c>
      <c r="P1" s="1" t="str">
        <f>IFERROR(__xludf.DUMMYFUNCTION("""COMPUTED_VALUE"""),"sharedArea 3")</f>
        <v>sharedArea 3</v>
      </c>
      <c r="Q1" s="1" t="str">
        <f>IFERROR(__xludf.DUMMYFUNCTION("""COMPUTED_VALUE"""),"sharedArea 4")</f>
        <v>sharedArea 4</v>
      </c>
      <c r="R1" s="1" t="str">
        <f>IFERROR(__xludf.DUMMYFUNCTION("""COMPUTED_VALUE"""),"sharedArea 5")</f>
        <v>sharedArea 5</v>
      </c>
      <c r="S1" s="1" t="str">
        <f>IFERROR(__xludf.DUMMYFUNCTION("""COMPUTED_VALUE"""),"activity 1")</f>
        <v>activity 1</v>
      </c>
      <c r="T1" s="1" t="str">
        <f>IFERROR(__xludf.DUMMYFUNCTION("""COMPUTED_VALUE"""),"activity 2")</f>
        <v>activity 2</v>
      </c>
      <c r="U1" s="1" t="str">
        <f>IFERROR(__xludf.DUMMYFUNCTION("""COMPUTED_VALUE"""),"activity 3")</f>
        <v>activity 3</v>
      </c>
    </row>
    <row r="2">
      <c r="A2" s="1" t="str">
        <f>IFERROR(__xludf.DUMMYFUNCTION("""COMPUTED_VALUE"""),"Camelot Europe Anglet")</f>
        <v>Camelot Europe Anglet</v>
      </c>
      <c r="B2" s="1" t="str">
        <f>IFERROR(__xludf.DUMMYFUNCTION("""COMPUTED_VALUE"""),"Camelot Europe vous propose dans une résidence sécurisée, plusieurs chambres privatives de 18 à 35m², réparties dans différents bâtiments de bureaux et maisons basques.
Profitez du concept de Coliving : Vivez à plusieurs dans des bâtiments au cœur d'Angl"&amp;"et à partir de 215€/mois CC.
Nous acceptons les personnes justifiant d’une activité professionnelle au sein de la région ou étudiant ayant un garant. 
")</f>
        <v>Camelot Europe vous propose dans une résidence sécurisée, plusieurs chambres privatives de 18 à 35m², réparties dans différents bâtiments de bureaux et maisons basques.
Profitez du concept de Coliving : Vivez à plusieurs dans des bâtiments au cœur d'Anglet à partir de 215€/mois CC.
Nous acceptons les personnes justifiant d’une activité professionnelle au sein de la région ou étudiant ayant un garant. 
</v>
      </c>
      <c r="C2" s="1" t="str">
        <f>IFERROR(__xludf.DUMMYFUNCTION("""COMPUTED_VALUE"""),"3/11 promenade du prince impérial")</f>
        <v>3/11 promenade du prince impérial</v>
      </c>
      <c r="D2" s="1" t="str">
        <f>IFERROR(__xludf.DUMMYFUNCTION("""COMPUTED_VALUE"""),"Anglet")</f>
        <v>Anglet</v>
      </c>
      <c r="E2" s="1" t="str">
        <f>IFERROR(__xludf.DUMMYFUNCTION("""COMPUTED_VALUE"""),"France")</f>
        <v>France</v>
      </c>
      <c r="F2" s="1" t="str">
        <f>IFERROR(__xludf.DUMMYFUNCTION("""COMPUTED_VALUE"""),"64600")</f>
        <v>64600</v>
      </c>
      <c r="G2" s="1">
        <f>IFERROR(__xludf.DUMMYFUNCTION("""COMPUTED_VALUE"""),43.5205474)</f>
        <v>43.5205474</v>
      </c>
      <c r="H2" s="1">
        <f>IFERROR(__xludf.DUMMYFUNCTION("""COMPUTED_VALUE"""),-1.4975524)</f>
        <v>-1.4975524</v>
      </c>
      <c r="I2" s="1"/>
      <c r="J2" s="4" t="str">
        <f>IFERROR(__xludf.DUMMYFUNCTION("""COMPUTED_VALUE"""),"https://colivme.com/coliving/france/anglet/camelot-europe-anglet")</f>
        <v>https://colivme.com/coliving/france/anglet/camelot-europe-anglet</v>
      </c>
      <c r="K2" s="1">
        <f>IFERROR(__xludf.DUMMYFUNCTION("""COMPUTED_VALUE"""),19.0)</f>
        <v>19</v>
      </c>
      <c r="L2" s="4" t="str">
        <f>IFERROR(__xludf.DUMMYFUNCTION("""COMPUTED_VALUE"""),"https://release-images.clm-rls.ifsalpha.com/4255dbd5-7a9f-4eab-9c10-1bc993daed71")</f>
        <v>https://release-images.clm-rls.ifsalpha.com/4255dbd5-7a9f-4eab-9c10-1bc993daed71</v>
      </c>
      <c r="M2" s="4" t="str">
        <f>IFERROR(__xludf.DUMMYFUNCTION("""COMPUTED_VALUE"""),"https://release-images.clm-rls.ifsalpha.com/3f5e904c-4b91-41f5-bf08-1d108bb6e82c")</f>
        <v>https://release-images.clm-rls.ifsalpha.com/3f5e904c-4b91-41f5-bf08-1d108bb6e82c</v>
      </c>
      <c r="N2" s="4" t="str">
        <f>IFERROR(__xludf.DUMMYFUNCTION("""COMPUTED_VALUE"""),"https://release-images.clm-rls.ifsalpha.com/c4535e56-d7b5-483e-82fa-3286b2b351f0")</f>
        <v>https://release-images.clm-rls.ifsalpha.com/c4535e56-d7b5-483e-82fa-3286b2b351f0</v>
      </c>
      <c r="O2" s="1"/>
      <c r="P2" s="1"/>
      <c r="Q2" s="1"/>
      <c r="R2" s="1"/>
      <c r="S2" s="1"/>
      <c r="T2" s="1"/>
      <c r="U2" s="1"/>
    </row>
    <row r="3">
      <c r="A3" s="1" t="str">
        <f>IFERROR(__xludf.DUMMYFUNCTION("""COMPUTED_VALUE"""),"Domaine de Cortenzo")</f>
        <v>Domaine de Cortenzo</v>
      </c>
      <c r="B3" s="1" t="str">
        <f>IFERROR(__xludf.DUMMYFUNCTION("""COMPUTED_VALUE"""),"Disponibilité de mi-septembre à mi-Avril
Nous sommes dans le magnifique Parc Naturel Régional des Monts d’Ardèche et je vous emmène près d’Aubenas. Vous serez probablement impressionnés en arrivant au Domaine de Cortenzo. D’abord par la proximité de la ri"&amp;"vière rugissante au fond du parc et par la majestueuse maison de maître des propriétaires. Le Domaine vous propose 5 gîtes installés dans une ancienne filature de soie du 18ème siècle typique de l’Ardèche. Parfaitement équipés, ils accueillent les famille"&amp;"s de 2 à 8 personnes pour une capacité totale de 32 personnes. D’abord la casita pour 2 à 3 pers (1 chambre), puis la Fenière pour 4 à 5 pers (2 chambres), la pergola pour 6 pers (3 chambres), la magnanerie pour 6/8 (4 chambres) et la filature pour 7 (3 c"&amp;"hambres). Vous pourrez profiter de la piscine, du parc de 6000 m2 et de la rivière propice à la baignade et à la pêche à la mouche. Chose rare, les animaux sont les bienvenus, alors n’hésitez pas à amener votre compagnon à 4 pattes. 
")</f>
        <v>Disponibilité de mi-septembre à mi-Avril
Nous sommes dans le magnifique Parc Naturel Régional des Monts d’Ardèche et je vous emmène près d’Aubenas. Vous serez probablement impressionnés en arrivant au Domaine de Cortenzo. D’abord par la proximité de la rivière rugissante au fond du parc et par la majestueuse maison de maître des propriétaires. Le Domaine vous propose 5 gîtes installés dans une ancienne filature de soie du 18ème siècle typique de l’Ardèche. Parfaitement équipés, ils accueillent les familles de 2 à 8 personnes pour une capacité totale de 32 personnes. D’abord la casita pour 2 à 3 pers (1 chambre), puis la Fenière pour 4 à 5 pers (2 chambres), la pergola pour 6 pers (3 chambres), la magnanerie pour 6/8 (4 chambres) et la filature pour 7 (3 chambres). Vous pourrez profiter de la piscine, du parc de 6000 m2 et de la rivière propice à la baignade et à la pêche à la mouche. Chose rare, les animaux sont les bienvenus, alors n’hésitez pas à amener votre compagnon à 4 pattes. 
</v>
      </c>
      <c r="C3" s="1" t="str">
        <f>IFERROR(__xludf.DUMMYFUNCTION("""COMPUTED_VALUE"""),"215 chemin de la passerelle, quartier bayzan")</f>
        <v>215 chemin de la passerelle, quartier bayzan</v>
      </c>
      <c r="D3" s="1" t="str">
        <f>IFERROR(__xludf.DUMMYFUNCTION("""COMPUTED_VALUE"""),"Pont de labeaume")</f>
        <v>Pont de labeaume</v>
      </c>
      <c r="E3" s="1" t="str">
        <f>IFERROR(__xludf.DUMMYFUNCTION("""COMPUTED_VALUE"""),"france")</f>
        <v>france</v>
      </c>
      <c r="F3" s="1" t="str">
        <f>IFERROR(__xludf.DUMMYFUNCTION("""COMPUTED_VALUE"""),"07380")</f>
        <v>07380</v>
      </c>
      <c r="G3" s="1">
        <f>IFERROR(__xludf.DUMMYFUNCTION("""COMPUTED_VALUE"""),44.658135)</f>
        <v>44.658135</v>
      </c>
      <c r="H3" s="1">
        <f>IFERROR(__xludf.DUMMYFUNCTION("""COMPUTED_VALUE"""),4.304794999999999)</f>
        <v>4.304795</v>
      </c>
      <c r="I3" s="1">
        <f>IFERROR(__xludf.DUMMYFUNCTION("""COMPUTED_VALUE"""),350.0)</f>
        <v>350</v>
      </c>
      <c r="J3" s="4" t="str">
        <f>IFERROR(__xludf.DUMMYFUNCTION("""COMPUTED_VALUE"""),"https://colivme.com/coliving/france/ardeche/domaine-de-cortenzo")</f>
        <v>https://colivme.com/coliving/france/ardeche/domaine-de-cortenzo</v>
      </c>
      <c r="K3" s="1">
        <f>IFERROR(__xludf.DUMMYFUNCTION("""COMPUTED_VALUE"""),8.0)</f>
        <v>8</v>
      </c>
      <c r="L3" s="4" t="str">
        <f>IFERROR(__xludf.DUMMYFUNCTION("""COMPUTED_VALUE"""),"https://release-images.clm-rls.ifsalpha.com/cdc93401-55fa-4db3-aa53-86888b233256")</f>
        <v>https://release-images.clm-rls.ifsalpha.com/cdc93401-55fa-4db3-aa53-86888b233256</v>
      </c>
      <c r="M3" s="4" t="str">
        <f>IFERROR(__xludf.DUMMYFUNCTION("""COMPUTED_VALUE"""),"https://release-images.clm-rls.ifsalpha.com/b7f1a9eb-bcbc-4261-8c98-cfb44c0fb899")</f>
        <v>https://release-images.clm-rls.ifsalpha.com/b7f1a9eb-bcbc-4261-8c98-cfb44c0fb899</v>
      </c>
      <c r="N3" s="4" t="str">
        <f>IFERROR(__xludf.DUMMYFUNCTION("""COMPUTED_VALUE"""),"https://release-images.clm-rls.ifsalpha.com/613e2f7d-aeaa-4ff6-a656-5d054f249c24")</f>
        <v>https://release-images.clm-rls.ifsalpha.com/613e2f7d-aeaa-4ff6-a656-5d054f249c24</v>
      </c>
      <c r="O3" s="4" t="str">
        <f>IFERROR(__xludf.DUMMYFUNCTION("""COMPUTED_VALUE"""),"https://release-images.clm-rls.ifsalpha.com/aeab1ef6-bc54-45d1-b2d3-04c4b810b641")</f>
        <v>https://release-images.clm-rls.ifsalpha.com/aeab1ef6-bc54-45d1-b2d3-04c4b810b641</v>
      </c>
      <c r="P3" s="1"/>
      <c r="Q3" s="1"/>
      <c r="R3" s="1"/>
      <c r="S3" s="4" t="str">
        <f>IFERROR(__xludf.DUMMYFUNCTION("""COMPUTED_VALUE"""),"https://release-images.clm-rls.ifsalpha.com/3b46634a-a219-4c78-bf01-0890f645f879")</f>
        <v>https://release-images.clm-rls.ifsalpha.com/3b46634a-a219-4c78-bf01-0890f645f879</v>
      </c>
      <c r="T3" s="1"/>
      <c r="U3" s="1"/>
    </row>
    <row r="4">
      <c r="A4" s="1" t="str">
        <f>IFERROR(__xludf.DUMMYFUNCTION("""COMPUTED_VALUE"""),"La Manufacture")</f>
        <v>La Manufacture</v>
      </c>
      <c r="B4" s="1" t="str">
        <f>IFERROR(__xludf.DUMMYFUNCTION("""COMPUTED_VALUE"""),"Disponibilité de mi-septembre à mi-Avril
La Manufacture est une ancienne usine de soie réhabilitée dans les années 2000 en lieu de résidence.
Aujourd'hui ouverte aux digital nomads/indépendants et leurs familles désireux de se mettre en retrait de la vie "&amp;"urbaine et de pouvoir vivre en petite communauté pour construire leurs projets dans des conditions optimales.
Jonchée au coeur du Parc des Mont d'Ardèche tout près du village d'Antraigues sur Volane avec ses commodités et ses petits producteurs. Lieu insp"&amp;"irant et paisible ou règne la sérénité et le bien-être")</f>
        <v>Disponibilité de mi-septembre à mi-Avril
La Manufacture est une ancienne usine de soie réhabilitée dans les années 2000 en lieu de résidence.
Aujourd'hui ouverte aux digital nomads/indépendants et leurs familles désireux de se mettre en retrait de la vie urbaine et de pouvoir vivre en petite communauté pour construire leurs projets dans des conditions optimales.
Jonchée au coeur du Parc des Mont d'Ardèche tout près du village d'Antraigues sur Volane avec ses commodités et ses petits producteurs. Lieu inspirant et paisible ou règne la sérénité et le bien-être</v>
      </c>
      <c r="C4" s="1" t="str">
        <f>IFERROR(__xludf.DUMMYFUNCTION("""COMPUTED_VALUE"""),"Le Raccourci")</f>
        <v>Le Raccourci</v>
      </c>
      <c r="D4" s="1" t="str">
        <f>IFERROR(__xludf.DUMMYFUNCTION("""COMPUTED_VALUE"""),"Antraigues sur Volane")</f>
        <v>Antraigues sur Volane</v>
      </c>
      <c r="E4" s="1" t="str">
        <f>IFERROR(__xludf.DUMMYFUNCTION("""COMPUTED_VALUE"""),"France")</f>
        <v>France</v>
      </c>
      <c r="F4" s="1" t="str">
        <f>IFERROR(__xludf.DUMMYFUNCTION("""COMPUTED_VALUE"""),"07600")</f>
        <v>07600</v>
      </c>
      <c r="G4" s="1">
        <f>IFERROR(__xludf.DUMMYFUNCTION("""COMPUTED_VALUE"""),44.7104832)</f>
        <v>44.7104832</v>
      </c>
      <c r="H4" s="1">
        <f>IFERROR(__xludf.DUMMYFUNCTION("""COMPUTED_VALUE"""),4.3625773)</f>
        <v>4.3625773</v>
      </c>
      <c r="I4" s="1">
        <f>IFERROR(__xludf.DUMMYFUNCTION("""COMPUTED_VALUE"""),740.0)</f>
        <v>740</v>
      </c>
      <c r="J4" s="4" t="str">
        <f>IFERROR(__xludf.DUMMYFUNCTION("""COMPUTED_VALUE"""),"https://colivme.com/coliving/france/ardeche/la-manufacture")</f>
        <v>https://colivme.com/coliving/france/ardeche/la-manufacture</v>
      </c>
      <c r="K4" s="1">
        <f>IFERROR(__xludf.DUMMYFUNCTION("""COMPUTED_VALUE"""),18.0)</f>
        <v>18</v>
      </c>
      <c r="L4" s="4" t="str">
        <f>IFERROR(__xludf.DUMMYFUNCTION("""COMPUTED_VALUE"""),"https://release-images.clm-rls.ifsalpha.com/45256397-0488-4794-9cb5-2b9e4ab8bf44")</f>
        <v>https://release-images.clm-rls.ifsalpha.com/45256397-0488-4794-9cb5-2b9e4ab8bf44</v>
      </c>
      <c r="M4" s="4" t="str">
        <f>IFERROR(__xludf.DUMMYFUNCTION("""COMPUTED_VALUE"""),"https://release-images.clm-rls.ifsalpha.com/658bad42-eecc-4645-a257-cacfbfa33f22")</f>
        <v>https://release-images.clm-rls.ifsalpha.com/658bad42-eecc-4645-a257-cacfbfa33f22</v>
      </c>
      <c r="N4" s="4" t="str">
        <f>IFERROR(__xludf.DUMMYFUNCTION("""COMPUTED_VALUE"""),"https://release-images.clm-rls.ifsalpha.com/b46893bf-0293-4fa1-bc3a-7c6a0f859bbb")</f>
        <v>https://release-images.clm-rls.ifsalpha.com/b46893bf-0293-4fa1-bc3a-7c6a0f859bbb</v>
      </c>
      <c r="O4" s="4" t="str">
        <f>IFERROR(__xludf.DUMMYFUNCTION("""COMPUTED_VALUE"""),"https://release-images.clm-rls.ifsalpha.com/2d59aa67-ae80-4e4f-9720-164c066d6503")</f>
        <v>https://release-images.clm-rls.ifsalpha.com/2d59aa67-ae80-4e4f-9720-164c066d6503</v>
      </c>
      <c r="P4" s="4" t="str">
        <f>IFERROR(__xludf.DUMMYFUNCTION("""COMPUTED_VALUE"""),"https://release-images.clm-rls.ifsalpha.com/eefb6359-ee83-42ab-b906-a6ad1e6b370d")</f>
        <v>https://release-images.clm-rls.ifsalpha.com/eefb6359-ee83-42ab-b906-a6ad1e6b370d</v>
      </c>
      <c r="Q4" s="1"/>
      <c r="R4" s="1"/>
      <c r="S4" s="4" t="str">
        <f>IFERROR(__xludf.DUMMYFUNCTION("""COMPUTED_VALUE"""),"https://release-images.clm-rls.ifsalpha.com/67ca6501-6fcf-43e9-9afc-e546baa811cc")</f>
        <v>https://release-images.clm-rls.ifsalpha.com/67ca6501-6fcf-43e9-9afc-e546baa811cc</v>
      </c>
      <c r="T4" s="1"/>
      <c r="U4" s="1"/>
    </row>
    <row r="5">
      <c r="A5" s="1" t="str">
        <f>IFERROR(__xludf.DUMMYFUNCTION("""COMPUTED_VALUE"""),"LES STELLES")</f>
        <v>LES STELLES</v>
      </c>
      <c r="B5" s="1" t="str">
        <f>IFERROR(__xludf.DUMMYFUNCTION("""COMPUTED_VALUE"""),"Ce duplex indépendant de 90m² classé 4 épis vous propose à l'étage supérieur un grand salon avec cuisine équipée ainsi que deux chambres, une salle de bains et un WC indépendant.
À l'étage inférieur se trouve la 3ème chambre, une salle d'eau et un WC indé"&amp;"pendant.
DIsponible à partir de Novembre")</f>
        <v>Ce duplex indépendant de 90m² classé 4 épis vous propose à l'étage supérieur un grand salon avec cuisine équipée ainsi que deux chambres, une salle de bains et un WC indépendant.
À l'étage inférieur se trouve la 3ème chambre, une salle d'eau et un WC indépendant.
DIsponible à partir de Novembre</v>
      </c>
      <c r="C5" s="1" t="str">
        <f>IFERROR(__xludf.DUMMYFUNCTION("""COMPUTED_VALUE"""),"Place du chef-lieu, Le village")</f>
        <v>Place du chef-lieu, Le village</v>
      </c>
      <c r="D5" s="1" t="str">
        <f>IFERROR(__xludf.DUMMYFUNCTION("""COMPUTED_VALUE"""),"Genestelles")</f>
        <v>Genestelles</v>
      </c>
      <c r="E5" s="1" t="str">
        <f>IFERROR(__xludf.DUMMYFUNCTION("""COMPUTED_VALUE"""),"France")</f>
        <v>France</v>
      </c>
      <c r="F5" s="1" t="str">
        <f>IFERROR(__xludf.DUMMYFUNCTION("""COMPUTED_VALUE"""),"07530")</f>
        <v>07530</v>
      </c>
      <c r="G5" s="1">
        <f>IFERROR(__xludf.DUMMYFUNCTION("""COMPUTED_VALUE"""),44.7175103)</f>
        <v>44.7175103</v>
      </c>
      <c r="H5" s="1">
        <f>IFERROR(__xludf.DUMMYFUNCTION("""COMPUTED_VALUE"""),4.358675)</f>
        <v>4.358675</v>
      </c>
      <c r="I5" s="1">
        <f>IFERROR(__xludf.DUMMYFUNCTION("""COMPUTED_VALUE"""),350.0)</f>
        <v>350</v>
      </c>
      <c r="J5" s="4" t="str">
        <f>IFERROR(__xludf.DUMMYFUNCTION("""COMPUTED_VALUE"""),"https://colivme.com/coliving/france/ardeche/les-stelles")</f>
        <v>https://colivme.com/coliving/france/ardeche/les-stelles</v>
      </c>
      <c r="K5" s="1">
        <f>IFERROR(__xludf.DUMMYFUNCTION("""COMPUTED_VALUE"""),3.0)</f>
        <v>3</v>
      </c>
      <c r="L5" s="4" t="str">
        <f>IFERROR(__xludf.DUMMYFUNCTION("""COMPUTED_VALUE"""),"https://release-images.clm-rls.ifsalpha.com/1f33cff2-cae7-40e6-a295-90f29154a3ad")</f>
        <v>https://release-images.clm-rls.ifsalpha.com/1f33cff2-cae7-40e6-a295-90f29154a3ad</v>
      </c>
      <c r="M5" s="4" t="str">
        <f>IFERROR(__xludf.DUMMYFUNCTION("""COMPUTED_VALUE"""),"https://release-images.clm-rls.ifsalpha.com/b3e8bf4c-8923-4381-ab91-1deb4cef9397")</f>
        <v>https://release-images.clm-rls.ifsalpha.com/b3e8bf4c-8923-4381-ab91-1deb4cef9397</v>
      </c>
      <c r="N5" s="4" t="str">
        <f>IFERROR(__xludf.DUMMYFUNCTION("""COMPUTED_VALUE"""),"https://release-images.clm-rls.ifsalpha.com/7c986a78-1ee4-4ee6-bb98-9347cb18e926")</f>
        <v>https://release-images.clm-rls.ifsalpha.com/7c986a78-1ee4-4ee6-bb98-9347cb18e926</v>
      </c>
      <c r="O5" s="4" t="str">
        <f>IFERROR(__xludf.DUMMYFUNCTION("""COMPUTED_VALUE"""),"https://release-images.clm-rls.ifsalpha.com/251a2026-7626-4e74-8484-b09be520f3ad")</f>
        <v>https://release-images.clm-rls.ifsalpha.com/251a2026-7626-4e74-8484-b09be520f3ad</v>
      </c>
      <c r="P5" s="4" t="str">
        <f>IFERROR(__xludf.DUMMYFUNCTION("""COMPUTED_VALUE"""),"https://release-images.clm-rls.ifsalpha.com/3f4c882f-387a-412a-b154-17d609d4ce85")</f>
        <v>https://release-images.clm-rls.ifsalpha.com/3f4c882f-387a-412a-b154-17d609d4ce85</v>
      </c>
      <c r="Q5" s="1"/>
      <c r="R5" s="1"/>
      <c r="S5" s="4" t="str">
        <f>IFERROR(__xludf.DUMMYFUNCTION("""COMPUTED_VALUE"""),"https://release-images.clm-rls.ifsalpha.com/e43f5034-f934-4a0b-b41f-4fcffefb7e73")</f>
        <v>https://release-images.clm-rls.ifsalpha.com/e43f5034-f934-4a0b-b41f-4fcffefb7e73</v>
      </c>
      <c r="T5" s="4" t="str">
        <f>IFERROR(__xludf.DUMMYFUNCTION("""COMPUTED_VALUE"""),"https://release-images.clm-rls.ifsalpha.com/b213a7e7-561d-439a-b5a4-b89618e09ed9")</f>
        <v>https://release-images.clm-rls.ifsalpha.com/b213a7e7-561d-439a-b5a4-b89618e09ed9</v>
      </c>
      <c r="U5" s="4" t="str">
        <f>IFERROR(__xludf.DUMMYFUNCTION("""COMPUTED_VALUE"""),"https://release-images.clm-rls.ifsalpha.com/59cc7305-c3bb-4611-bb25-bcaf56ba912c")</f>
        <v>https://release-images.clm-rls.ifsalpha.com/59cc7305-c3bb-4611-bb25-bcaf56ba912c</v>
      </c>
    </row>
    <row r="6">
      <c r="A6" s="1" t="str">
        <f>IFERROR(__xludf.DUMMYFUNCTION("""COMPUTED_VALUE"""),"Camelot Europe Arles")</f>
        <v>Camelot Europe Arles</v>
      </c>
      <c r="B6" s="1" t="str">
        <f>IFERROR(__xludf.DUMMYFUNCTION("""COMPUTED_VALUE"""),"
Camelot Europe vous propose dans une résidence sécurisée située à 10 minutes à pied du centre ville de Arles, des chambres sous format Coliving.
Les chambres allant de 20 à 30 m² comprennent salle d'eau avec WC, elles sont privatives meublé ou non-meubl"&amp;"ées.
Nous acceptons les personnes justifiant d’une activité professionnelle au sein de la région ou étudiant ayant un garant.
")</f>
        <v>
Camelot Europe vous propose dans une résidence sécurisée située à 10 minutes à pied du centre ville de Arles, des chambres sous format Coliving.
Les chambres allant de 20 à 30 m² comprennent salle d'eau avec WC, elles sont privatives meublé ou non-meublées.
Nous acceptons les personnes justifiant d’une activité professionnelle au sein de la région ou étudiant ayant un garant.
</v>
      </c>
      <c r="C6" s="1" t="str">
        <f>IFERROR(__xludf.DUMMYFUNCTION("""COMPUTED_VALUE"""),"19 rue pierre renaudel")</f>
        <v>19 rue pierre renaudel</v>
      </c>
      <c r="D6" s="1" t="str">
        <f>IFERROR(__xludf.DUMMYFUNCTION("""COMPUTED_VALUE"""),"Arles")</f>
        <v>Arles</v>
      </c>
      <c r="E6" s="1" t="str">
        <f>IFERROR(__xludf.DUMMYFUNCTION("""COMPUTED_VALUE"""),"France")</f>
        <v>France</v>
      </c>
      <c r="F6" s="1" t="str">
        <f>IFERROR(__xludf.DUMMYFUNCTION("""COMPUTED_VALUE"""),"13200")</f>
        <v>13200</v>
      </c>
      <c r="G6" s="1">
        <f>IFERROR(__xludf.DUMMYFUNCTION("""COMPUTED_VALUE"""),43.6717822)</f>
        <v>43.6717822</v>
      </c>
      <c r="H6" s="1">
        <f>IFERROR(__xludf.DUMMYFUNCTION("""COMPUTED_VALUE"""),4.6352287)</f>
        <v>4.6352287</v>
      </c>
      <c r="I6" s="1">
        <f>IFERROR(__xludf.DUMMYFUNCTION("""COMPUTED_VALUE"""),175.0)</f>
        <v>175</v>
      </c>
      <c r="J6" s="4" t="str">
        <f>IFERROR(__xludf.DUMMYFUNCTION("""COMPUTED_VALUE"""),"https://colivme.com/coliving/france/arles/camelot-europe-arles")</f>
        <v>https://colivme.com/coliving/france/arles/camelot-europe-arles</v>
      </c>
      <c r="K6" s="1">
        <f>IFERROR(__xludf.DUMMYFUNCTION("""COMPUTED_VALUE"""),16.0)</f>
        <v>16</v>
      </c>
      <c r="L6" s="4" t="str">
        <f>IFERROR(__xludf.DUMMYFUNCTION("""COMPUTED_VALUE"""),"https://release-images.clm-rls.ifsalpha.com/259f6407-559b-4977-9145-b66c0a84333f")</f>
        <v>https://release-images.clm-rls.ifsalpha.com/259f6407-559b-4977-9145-b66c0a84333f</v>
      </c>
      <c r="M6" s="4" t="str">
        <f>IFERROR(__xludf.DUMMYFUNCTION("""COMPUTED_VALUE"""),"https://release-images.clm-rls.ifsalpha.com/fc25880d-cef3-4001-8eee-e590ea93a5fb")</f>
        <v>https://release-images.clm-rls.ifsalpha.com/fc25880d-cef3-4001-8eee-e590ea93a5fb</v>
      </c>
      <c r="N6" s="4" t="str">
        <f>IFERROR(__xludf.DUMMYFUNCTION("""COMPUTED_VALUE"""),"https://release-images.clm-rls.ifsalpha.com/c81ad991-1cd3-4935-90bb-9b2c62577e34")</f>
        <v>https://release-images.clm-rls.ifsalpha.com/c81ad991-1cd3-4935-90bb-9b2c62577e34</v>
      </c>
      <c r="O6" s="1"/>
      <c r="P6" s="1"/>
      <c r="Q6" s="1"/>
      <c r="R6" s="1"/>
      <c r="S6" s="1"/>
      <c r="T6" s="1"/>
      <c r="U6" s="1"/>
    </row>
    <row r="7">
      <c r="A7" s="1" t="str">
        <f>IFERROR(__xludf.DUMMYFUNCTION("""COMPUTED_VALUE"""),"Camelot Europe Auch")</f>
        <v>Camelot Europe Auch</v>
      </c>
      <c r="B7" s="1" t="str">
        <f>IFERROR(__xludf.DUMMYFUNCTION("""COMPUTED_VALUE"""),"La résidence est organisée sous format ""Coliving"", les chambres mesurent entre 15 et 70m² et sont disponibles immédiatement à partir de 175€/mois et toutes charges inclues (eau électricité chauffage).
Des chambres meublées sont également disponibles à p"&amp;"artir de 225€/mois.
Les salles d'eau WC et cuisine sont à partager avec les autres résidents.
Nous acceptons les personnes justifiant d’une activité professionnelle au sein de la région ou étudiant ayant un garant.
")</f>
        <v>La résidence est organisée sous format "Coliving", les chambres mesurent entre 15 et 70m² et sont disponibles immédiatement à partir de 175€/mois et toutes charges inclues (eau électricité chauffage).
Des chambres meublées sont également disponibles à partir de 225€/mois.
Les salles d'eau WC et cuisine sont à partager avec les autres résidents.
Nous acceptons les personnes justifiant d’une activité professionnelle au sein de la région ou étudiant ayant un garant.
</v>
      </c>
      <c r="C7" s="1" t="str">
        <f>IFERROR(__xludf.DUMMYFUNCTION("""COMPUTED_VALUE"""),"42 avenue de la marne")</f>
        <v>42 avenue de la marne</v>
      </c>
      <c r="D7" s="1" t="str">
        <f>IFERROR(__xludf.DUMMYFUNCTION("""COMPUTED_VALUE"""),"Auch")</f>
        <v>Auch</v>
      </c>
      <c r="E7" s="1" t="str">
        <f>IFERROR(__xludf.DUMMYFUNCTION("""COMPUTED_VALUE"""),"France")</f>
        <v>France</v>
      </c>
      <c r="F7" s="1" t="str">
        <f>IFERROR(__xludf.DUMMYFUNCTION("""COMPUTED_VALUE"""),"32000")</f>
        <v>32000</v>
      </c>
      <c r="G7" s="1">
        <f>IFERROR(__xludf.DUMMYFUNCTION("""COMPUTED_VALUE"""),43.6483502)</f>
        <v>43.6483502</v>
      </c>
      <c r="H7" s="1">
        <f>IFERROR(__xludf.DUMMYFUNCTION("""COMPUTED_VALUE"""),0.5951567999999999)</f>
        <v>0.5951568</v>
      </c>
      <c r="I7" s="1">
        <f>IFERROR(__xludf.DUMMYFUNCTION("""COMPUTED_VALUE"""),175.0)</f>
        <v>175</v>
      </c>
      <c r="J7" s="4" t="str">
        <f>IFERROR(__xludf.DUMMYFUNCTION("""COMPUTED_VALUE"""),"https://colivme.com/coliving/france/auch/camelot-europe-auch")</f>
        <v>https://colivme.com/coliving/france/auch/camelot-europe-auch</v>
      </c>
      <c r="K7" s="1">
        <f>IFERROR(__xludf.DUMMYFUNCTION("""COMPUTED_VALUE"""),15.0)</f>
        <v>15</v>
      </c>
      <c r="L7" s="4" t="str">
        <f>IFERROR(__xludf.DUMMYFUNCTION("""COMPUTED_VALUE"""),"https://release-images.clm-rls.ifsalpha.com/6f4a7096-61f0-4795-ab78-e12bb27aadf4")</f>
        <v>https://release-images.clm-rls.ifsalpha.com/6f4a7096-61f0-4795-ab78-e12bb27aadf4</v>
      </c>
      <c r="M7" s="4" t="str">
        <f>IFERROR(__xludf.DUMMYFUNCTION("""COMPUTED_VALUE"""),"https://release-images.clm-rls.ifsalpha.com/ed54a685-ef87-4cc7-9368-c4c001700458")</f>
        <v>https://release-images.clm-rls.ifsalpha.com/ed54a685-ef87-4cc7-9368-c4c001700458</v>
      </c>
      <c r="N7" s="4" t="str">
        <f>IFERROR(__xludf.DUMMYFUNCTION("""COMPUTED_VALUE"""),"https://release-images.clm-rls.ifsalpha.com/66395121-615e-4ab1-a536-694933243d7b")</f>
        <v>https://release-images.clm-rls.ifsalpha.com/66395121-615e-4ab1-a536-694933243d7b</v>
      </c>
      <c r="O7" s="1"/>
      <c r="P7" s="1"/>
      <c r="Q7" s="1"/>
      <c r="R7" s="1"/>
      <c r="S7" s="1"/>
      <c r="T7" s="1"/>
      <c r="U7" s="1"/>
    </row>
    <row r="8">
      <c r="A8" s="1" t="str">
        <f>IFERROR(__xludf.DUMMYFUNCTION("""COMPUTED_VALUE"""),"Lime Living spaces ")</f>
        <v>Lime Living spaces </v>
      </c>
      <c r="B8" s="1" t="str">
        <f>IFERROR(__xludf.DUMMYFUNCTION("""COMPUTED_VALUE"""),"LIME est un concept innovant et inédit de location d’appartements et de maisons partagés en co-living pensés pour le bien-être de ses habitants.
De la location longue durée d'appartements design entièrement meublés et équipés L’appartement est divisé en "&amp;"deux espaces : les espaces communs pour profiter de moments de partage entre co-livers, et les espaces privés, pour se sentir chez soi.
LIME, ce n’est pas de la colocation, on ne loue pas ensemble. Il s'agit de coliving, où l'on VIT ensemble.")</f>
        <v>LIME est un concept innovant et inédit de location d’appartements et de maisons partagés en co-living pensés pour le bien-être de ses habitants.
De la location longue durée d'appartements design entièrement meublés et équipés L’appartement est divisé en deux espaces : les espaces communs pour profiter de moments de partage entre co-livers, et les espaces privés, pour se sentir chez soi.
LIME, ce n’est pas de la colocation, on ne loue pas ensemble. Il s'agit de coliving, où l'on VIT ensemble.</v>
      </c>
      <c r="C8" s="1" t="str">
        <f>IFERROR(__xludf.DUMMYFUNCTION("""COMPUTED_VALUE"""),"3 rue vauban")</f>
        <v>3 rue vauban</v>
      </c>
      <c r="D8" s="1" t="str">
        <f>IFERROR(__xludf.DUMMYFUNCTION("""COMPUTED_VALUE"""),"Bayonne")</f>
        <v>Bayonne</v>
      </c>
      <c r="E8" s="1" t="str">
        <f>IFERROR(__xludf.DUMMYFUNCTION("""COMPUTED_VALUE"""),"France ")</f>
        <v>France </v>
      </c>
      <c r="F8" s="1" t="str">
        <f>IFERROR(__xludf.DUMMYFUNCTION("""COMPUTED_VALUE"""),"64100")</f>
        <v>64100</v>
      </c>
      <c r="G8" s="1">
        <f>IFERROR(__xludf.DUMMYFUNCTION("""COMPUTED_VALUE"""),43.4948408)</f>
        <v>43.4948408</v>
      </c>
      <c r="H8" s="1">
        <f>IFERROR(__xludf.DUMMYFUNCTION("""COMPUTED_VALUE"""),-1.4794652)</f>
        <v>-1.4794652</v>
      </c>
      <c r="I8" s="1">
        <f>IFERROR(__xludf.DUMMYFUNCTION("""COMPUTED_VALUE"""),750.0)</f>
        <v>750</v>
      </c>
      <c r="J8" s="4" t="str">
        <f>IFERROR(__xludf.DUMMYFUNCTION("""COMPUTED_VALUE"""),"https://colivme.com/coliving/france/bayonne/lime-living-spaces")</f>
        <v>https://colivme.com/coliving/france/bayonne/lime-living-spaces</v>
      </c>
      <c r="K8" s="1">
        <f>IFERROR(__xludf.DUMMYFUNCTION("""COMPUTED_VALUE"""),6.0)</f>
        <v>6</v>
      </c>
      <c r="L8" s="4" t="str">
        <f>IFERROR(__xludf.DUMMYFUNCTION("""COMPUTED_VALUE"""),"https://release-images.clm-rls.ifsalpha.com/f0bd707a-d355-4403-bf1e-7eacf3591fbf")</f>
        <v>https://release-images.clm-rls.ifsalpha.com/f0bd707a-d355-4403-bf1e-7eacf3591fbf</v>
      </c>
      <c r="M8" s="4" t="str">
        <f>IFERROR(__xludf.DUMMYFUNCTION("""COMPUTED_VALUE"""),"https://release-images.clm-rls.ifsalpha.com/05b23c13-d386-40a3-bc00-6510161c1de3")</f>
        <v>https://release-images.clm-rls.ifsalpha.com/05b23c13-d386-40a3-bc00-6510161c1de3</v>
      </c>
      <c r="N8" s="4" t="str">
        <f>IFERROR(__xludf.DUMMYFUNCTION("""COMPUTED_VALUE"""),"https://release-images.clm-rls.ifsalpha.com/b7307460-9fed-4e5f-93ce-32053a5e9afd")</f>
        <v>https://release-images.clm-rls.ifsalpha.com/b7307460-9fed-4e5f-93ce-32053a5e9afd</v>
      </c>
      <c r="O8" s="4" t="str">
        <f>IFERROR(__xludf.DUMMYFUNCTION("""COMPUTED_VALUE"""),"https://release-images.clm-rls.ifsalpha.com/2b7a3ea4-0337-48d1-8635-2291bb47e067")</f>
        <v>https://release-images.clm-rls.ifsalpha.com/2b7a3ea4-0337-48d1-8635-2291bb47e067</v>
      </c>
      <c r="P8" s="4" t="str">
        <f>IFERROR(__xludf.DUMMYFUNCTION("""COMPUTED_VALUE"""),"https://release-images.clm-rls.ifsalpha.com/3d193057-3d9d-4d7a-8bf8-f2a4f205d8b6")</f>
        <v>https://release-images.clm-rls.ifsalpha.com/3d193057-3d9d-4d7a-8bf8-f2a4f205d8b6</v>
      </c>
      <c r="Q8" s="4" t="str">
        <f>IFERROR(__xludf.DUMMYFUNCTION("""COMPUTED_VALUE"""),"https://release-images.clm-rls.ifsalpha.com/0bb987bb-a09c-494a-b2de-18038363d34e")</f>
        <v>https://release-images.clm-rls.ifsalpha.com/0bb987bb-a09c-494a-b2de-18038363d34e</v>
      </c>
      <c r="R8" s="1"/>
      <c r="S8" s="1"/>
      <c r="T8" s="1"/>
      <c r="U8" s="1"/>
    </row>
    <row r="9">
      <c r="A9" s="1" t="str">
        <f>IFERROR(__xludf.DUMMYFUNCTION("""COMPUTED_VALUE"""),"Colonies - Pepin ")</f>
        <v>Colonies - Pepin </v>
      </c>
      <c r="B9" s="1" t="str">
        <f>IFERROR(__xludf.DUMMYFUNCTION("""COMPUTED_VALUE"""),"Envie de calme et de paix au cœur de l'animation de Berlin ? Bienvenue à Pépin. Cinq chambres et une grande pièce à vivre,  le tout alliant fonctionnalité, confort et design. Vous vous sentirez chez vous dès que vous en aurez franchi la porte.")</f>
        <v>Envie de calme et de paix au cœur de l'animation de Berlin ? Bienvenue à Pépin. Cinq chambres et une grande pièce à vivre,  le tout alliant fonctionnalité, confort et design. Vous vous sentirez chez vous dès que vous en aurez franchi la porte.</v>
      </c>
      <c r="C9" s="1" t="str">
        <f>IFERROR(__xludf.DUMMYFUNCTION("""COMPUTED_VALUE"""),"Weinbergsweg")</f>
        <v>Weinbergsweg</v>
      </c>
      <c r="D9" s="1" t="str">
        <f>IFERROR(__xludf.DUMMYFUNCTION("""COMPUTED_VALUE"""),"Berlin")</f>
        <v>Berlin</v>
      </c>
      <c r="E9" s="1" t="str">
        <f>IFERROR(__xludf.DUMMYFUNCTION("""COMPUTED_VALUE"""),"Allemagne")</f>
        <v>Allemagne</v>
      </c>
      <c r="F9" s="1" t="str">
        <f>IFERROR(__xludf.DUMMYFUNCTION("""COMPUTED_VALUE"""),"10119")</f>
        <v>10119</v>
      </c>
      <c r="G9" s="1">
        <f>IFERROR(__xludf.DUMMYFUNCTION("""COMPUTED_VALUE"""),52.5316176)</f>
        <v>52.5316176</v>
      </c>
      <c r="H9" s="1">
        <f>IFERROR(__xludf.DUMMYFUNCTION("""COMPUTED_VALUE"""),13.4028339)</f>
        <v>13.4028339</v>
      </c>
      <c r="I9" s="1">
        <f>IFERROR(__xludf.DUMMYFUNCTION("""COMPUTED_VALUE"""),930.0)</f>
        <v>930</v>
      </c>
      <c r="J9" s="4" t="str">
        <f>IFERROR(__xludf.DUMMYFUNCTION("""COMPUTED_VALUE"""),"https://colivme.com/coliving/germany/berlin/colonies-pepin")</f>
        <v>https://colivme.com/coliving/germany/berlin/colonies-pepin</v>
      </c>
      <c r="K9" s="1">
        <f>IFERROR(__xludf.DUMMYFUNCTION("""COMPUTED_VALUE"""),5.0)</f>
        <v>5</v>
      </c>
      <c r="L9" s="4" t="str">
        <f>IFERROR(__xludf.DUMMYFUNCTION("""COMPUTED_VALUE"""),"https://release-images.clm-rls.ifsalpha.com/229146e1-bceb-46b0-b501-49dbd74837ee")</f>
        <v>https://release-images.clm-rls.ifsalpha.com/229146e1-bceb-46b0-b501-49dbd74837ee</v>
      </c>
      <c r="M9" s="4" t="str">
        <f>IFERROR(__xludf.DUMMYFUNCTION("""COMPUTED_VALUE"""),"https://release-images.clm-rls.ifsalpha.com/0871a541-dafa-4599-b06a-3573bfb6a509")</f>
        <v>https://release-images.clm-rls.ifsalpha.com/0871a541-dafa-4599-b06a-3573bfb6a509</v>
      </c>
      <c r="N9" s="4" t="str">
        <f>IFERROR(__xludf.DUMMYFUNCTION("""COMPUTED_VALUE"""),"https://release-images.clm-rls.ifsalpha.com/a6b44a4d-c312-4f9f-b1fa-b2d870f2cce3")</f>
        <v>https://release-images.clm-rls.ifsalpha.com/a6b44a4d-c312-4f9f-b1fa-b2d870f2cce3</v>
      </c>
      <c r="O9" s="1"/>
      <c r="P9" s="1"/>
      <c r="Q9" s="1"/>
      <c r="R9" s="1"/>
      <c r="S9" s="1"/>
      <c r="T9" s="1"/>
      <c r="U9" s="1"/>
    </row>
    <row r="10">
      <c r="A10" s="1" t="str">
        <f>IFERROR(__xludf.DUMMYFUNCTION("""COMPUTED_VALUE"""),"Colonies - Prenzl")</f>
        <v>Colonies - Prenzl</v>
      </c>
      <c r="B10" s="1" t="str">
        <f>IFERROR(__xludf.DUMMYFUNCTION("""COMPUTED_VALUE"""),"Envie de calme et de paix au cœur de l'animation de Berlin ? Bienvenue à Prenzl. Huit chambres et une grande pièce à vivre,  le tout alliant fonctionnalité, confort et design. Vous vous sentirez chez vous dès que vous en aurez franchi la porte.")</f>
        <v>Envie de calme et de paix au cœur de l'animation de Berlin ? Bienvenue à Prenzl. Huit chambres et une grande pièce à vivre,  le tout alliant fonctionnalité, confort et design. Vous vous sentirez chez vous dès que vous en aurez franchi la porte.</v>
      </c>
      <c r="C10" s="1" t="str">
        <f>IFERROR(__xludf.DUMMYFUNCTION("""COMPUTED_VALUE"""),"Paul-Robeson-Straße 1A")</f>
        <v>Paul-Robeson-Straße 1A</v>
      </c>
      <c r="D10" s="1" t="str">
        <f>IFERROR(__xludf.DUMMYFUNCTION("""COMPUTED_VALUE"""),"Berlin")</f>
        <v>Berlin</v>
      </c>
      <c r="E10" s="1" t="str">
        <f>IFERROR(__xludf.DUMMYFUNCTION("""COMPUTED_VALUE"""),"Germany")</f>
        <v>Germany</v>
      </c>
      <c r="F10" s="1" t="str">
        <f>IFERROR(__xludf.DUMMYFUNCTION("""COMPUTED_VALUE"""),"10439")</f>
        <v>10439</v>
      </c>
      <c r="G10" s="1">
        <f>IFERROR(__xludf.DUMMYFUNCTION("""COMPUTED_VALUE"""),52.5523112)</f>
        <v>52.5523112</v>
      </c>
      <c r="H10" s="1">
        <f>IFERROR(__xludf.DUMMYFUNCTION("""COMPUTED_VALUE"""),13.4135011)</f>
        <v>13.4135011</v>
      </c>
      <c r="I10" s="1">
        <f>IFERROR(__xludf.DUMMYFUNCTION("""COMPUTED_VALUE"""),890.0)</f>
        <v>890</v>
      </c>
      <c r="J10" s="4" t="str">
        <f>IFERROR(__xludf.DUMMYFUNCTION("""COMPUTED_VALUE"""),"https://colivme.com/coliving/germany/berlin/colonies-prenzl")</f>
        <v>https://colivme.com/coliving/germany/berlin/colonies-prenzl</v>
      </c>
      <c r="K10" s="1">
        <f>IFERROR(__xludf.DUMMYFUNCTION("""COMPUTED_VALUE"""),13.0)</f>
        <v>13</v>
      </c>
      <c r="L10" s="4" t="str">
        <f>IFERROR(__xludf.DUMMYFUNCTION("""COMPUTED_VALUE"""),"https://release-images.clm-rls.ifsalpha.com/99c0d7ff-b4b1-4335-86de-f5be9a031041")</f>
        <v>https://release-images.clm-rls.ifsalpha.com/99c0d7ff-b4b1-4335-86de-f5be9a031041</v>
      </c>
      <c r="M10" s="4" t="str">
        <f>IFERROR(__xludf.DUMMYFUNCTION("""COMPUTED_VALUE"""),"https://release-images.clm-rls.ifsalpha.com/de569a02-62e6-408b-8ae3-905f0a735bd4")</f>
        <v>https://release-images.clm-rls.ifsalpha.com/de569a02-62e6-408b-8ae3-905f0a735bd4</v>
      </c>
      <c r="N10" s="4" t="str">
        <f>IFERROR(__xludf.DUMMYFUNCTION("""COMPUTED_VALUE"""),"https://release-images.clm-rls.ifsalpha.com/31c52176-d74e-4ad9-b184-e2be9424205d")</f>
        <v>https://release-images.clm-rls.ifsalpha.com/31c52176-d74e-4ad9-b184-e2be9424205d</v>
      </c>
      <c r="O10" s="4" t="str">
        <f>IFERROR(__xludf.DUMMYFUNCTION("""COMPUTED_VALUE"""),"https://release-images.clm-rls.ifsalpha.com/7548db7c-bb7a-4ce2-a7d6-a047803bc939")</f>
        <v>https://release-images.clm-rls.ifsalpha.com/7548db7c-bb7a-4ce2-a7d6-a047803bc939</v>
      </c>
      <c r="P10" s="4" t="str">
        <f>IFERROR(__xludf.DUMMYFUNCTION("""COMPUTED_VALUE"""),"https://release-images.clm-rls.ifsalpha.com/62315da5-b494-4e0f-a476-0d7305f16da6")</f>
        <v>https://release-images.clm-rls.ifsalpha.com/62315da5-b494-4e0f-a476-0d7305f16da6</v>
      </c>
      <c r="Q10" s="1"/>
      <c r="R10" s="1"/>
      <c r="S10" s="4" t="str">
        <f>IFERROR(__xludf.DUMMYFUNCTION("""COMPUTED_VALUE"""),"https://release-images.clm-rls.ifsalpha.com/35d576db-f174-42af-9efe-f2d2894f9a0c")</f>
        <v>https://release-images.clm-rls.ifsalpha.com/35d576db-f174-42af-9efe-f2d2894f9a0c</v>
      </c>
      <c r="T10" s="1"/>
      <c r="U10" s="1"/>
    </row>
    <row r="11">
      <c r="A11" s="1" t="str">
        <f>IFERROR(__xludf.DUMMYFUNCTION("""COMPUTED_VALUE"""),"Outsite")</f>
        <v>Outsite</v>
      </c>
      <c r="B11" s="1" t="str">
        <f>IFERROR(__xludf.DUMMYFUNCTION("""COMPUTED_VALUE"""),"Outsite, originaire de Santa cruz en Californie, arrive en France à Biarritz pour continuer de se développer en Europe.
Ce nouvel espace de coliving / coworking comporte 18 chambres. C’est l’endroit idéal si vous souhaitez travailler à distance tout en p"&amp;"rofitant des plages et gastronomie du pays basque. La maison se trouve en plein centre ville à 2 minutes des spots de surf")</f>
        <v>Outsite, originaire de Santa cruz en Californie, arrive en France à Biarritz pour continuer de se développer en Europe.
Ce nouvel espace de coliving / coworking comporte 18 chambres. C’est l’endroit idéal si vous souhaitez travailler à distance tout en profitant des plages et gastronomie du pays basque. La maison se trouve en plein centre ville à 2 minutes des spots de surf</v>
      </c>
      <c r="C11" s="1" t="str">
        <f>IFERROR(__xludf.DUMMYFUNCTION("""COMPUTED_VALUE"""),"19 avenue camot")</f>
        <v>19 avenue camot</v>
      </c>
      <c r="D11" s="1" t="str">
        <f>IFERROR(__xludf.DUMMYFUNCTION("""COMPUTED_VALUE"""),"Biarritz")</f>
        <v>Biarritz</v>
      </c>
      <c r="E11" s="1" t="str">
        <f>IFERROR(__xludf.DUMMYFUNCTION("""COMPUTED_VALUE"""),"France")</f>
        <v>France</v>
      </c>
      <c r="F11" s="1" t="str">
        <f>IFERROR(__xludf.DUMMYFUNCTION("""COMPUTED_VALUE"""),"64200")</f>
        <v>64200</v>
      </c>
      <c r="G11" s="1">
        <f>IFERROR(__xludf.DUMMYFUNCTION("""COMPUTED_VALUE"""),43.479357)</f>
        <v>43.479357</v>
      </c>
      <c r="H11" s="1">
        <f>IFERROR(__xludf.DUMMYFUNCTION("""COMPUTED_VALUE"""),-1.5625435)</f>
        <v>-1.5625435</v>
      </c>
      <c r="I11" s="1">
        <f>IFERROR(__xludf.DUMMYFUNCTION("""COMPUTED_VALUE"""),735.0)</f>
        <v>735</v>
      </c>
      <c r="J11" s="4" t="str">
        <f>IFERROR(__xludf.DUMMYFUNCTION("""COMPUTED_VALUE"""),"https://colivme.com/coliving/france/biarritz/outsite")</f>
        <v>https://colivme.com/coliving/france/biarritz/outsite</v>
      </c>
      <c r="K11" s="1">
        <f>IFERROR(__xludf.DUMMYFUNCTION("""COMPUTED_VALUE"""),18.0)</f>
        <v>18</v>
      </c>
      <c r="L11" s="4" t="str">
        <f>IFERROR(__xludf.DUMMYFUNCTION("""COMPUTED_VALUE"""),"https://release-images.clm-rls.ifsalpha.com/553605ba-781e-4900-a6eb-c10476593018")</f>
        <v>https://release-images.clm-rls.ifsalpha.com/553605ba-781e-4900-a6eb-c10476593018</v>
      </c>
      <c r="M11" s="4" t="str">
        <f>IFERROR(__xludf.DUMMYFUNCTION("""COMPUTED_VALUE"""),"https://release-images.clm-rls.ifsalpha.com/d08d4913-6f59-49aa-ac0d-e3187b33c008")</f>
        <v>https://release-images.clm-rls.ifsalpha.com/d08d4913-6f59-49aa-ac0d-e3187b33c008</v>
      </c>
      <c r="N11" s="4" t="str">
        <f>IFERROR(__xludf.DUMMYFUNCTION("""COMPUTED_VALUE"""),"https://release-images.clm-rls.ifsalpha.com/28551261-7646-477c-a5c4-9a29f0fc9222")</f>
        <v>https://release-images.clm-rls.ifsalpha.com/28551261-7646-477c-a5c4-9a29f0fc9222</v>
      </c>
      <c r="O11" s="4" t="str">
        <f>IFERROR(__xludf.DUMMYFUNCTION("""COMPUTED_VALUE"""),"https://release-images.clm-rls.ifsalpha.com/f79dbc50-656e-4661-8427-35dd876eddb0")</f>
        <v>https://release-images.clm-rls.ifsalpha.com/f79dbc50-656e-4661-8427-35dd876eddb0</v>
      </c>
      <c r="P11" s="1"/>
      <c r="Q11" s="1"/>
      <c r="R11" s="1"/>
      <c r="S11" s="4" t="str">
        <f>IFERROR(__xludf.DUMMYFUNCTION("""COMPUTED_VALUE"""),"https://release-images.clm-rls.ifsalpha.com/5f6308a0-9446-4439-939b-557ea6a64147")</f>
        <v>https://release-images.clm-rls.ifsalpha.com/5f6308a0-9446-4439-939b-557ea6a64147</v>
      </c>
      <c r="T11" s="4" t="str">
        <f>IFERROR(__xludf.DUMMYFUNCTION("""COMPUTED_VALUE"""),"https://release-images.clm-rls.ifsalpha.com/8169b49c-1c75-4440-9270-98dfd1f5ab94")</f>
        <v>https://release-images.clm-rls.ifsalpha.com/8169b49c-1c75-4440-9270-98dfd1f5ab94</v>
      </c>
      <c r="U11" s="4" t="str">
        <f>IFERROR(__xludf.DUMMYFUNCTION("""COMPUTED_VALUE"""),"https://release-images.clm-rls.ifsalpha.com/bcbed1d2-a343-44d5-97ab-d30bfe1ef7b6")</f>
        <v>https://release-images.clm-rls.ifsalpha.com/bcbed1d2-a343-44d5-97ab-d30bfe1ef7b6</v>
      </c>
    </row>
    <row r="12">
      <c r="A12" s="1" t="str">
        <f>IFERROR(__xludf.DUMMYFUNCTION("""COMPUTED_VALUE"""),"Saint Charles Coliving")</f>
        <v>Saint Charles Coliving</v>
      </c>
      <c r="B12" s="1" t="str">
        <f>IFERROR(__xludf.DUMMYFUNCTION("""COMPUTED_VALUE"""),"A mi chemin entre une maison d'hôte et un coworking, Le Saint Charles Coliving, est le lieu idéal pour se loger, se relaxer, travailler et faire des rencontres stimulantes dans un cadre authentique et décontracté en plein coeur de Biarritz.")</f>
        <v>A mi chemin entre une maison d'hôte et un coworking, Le Saint Charles Coliving, est le lieu idéal pour se loger, se relaxer, travailler et faire des rencontres stimulantes dans un cadre authentique et décontracté en plein coeur de Biarritz.</v>
      </c>
      <c r="C12" s="1" t="str">
        <f>IFERROR(__xludf.DUMMYFUNCTION("""COMPUTED_VALUE"""),"47, avenue de la reine victoria")</f>
        <v>47, avenue de la reine victoria</v>
      </c>
      <c r="D12" s="1" t="str">
        <f>IFERROR(__xludf.DUMMYFUNCTION("""COMPUTED_VALUE"""),"Biarritz, France")</f>
        <v>Biarritz, France</v>
      </c>
      <c r="E12" s="1" t="str">
        <f>IFERROR(__xludf.DUMMYFUNCTION("""COMPUTED_VALUE"""),"France")</f>
        <v>France</v>
      </c>
      <c r="F12" s="1" t="str">
        <f>IFERROR(__xludf.DUMMYFUNCTION("""COMPUTED_VALUE"""),"64200")</f>
        <v>64200</v>
      </c>
      <c r="G12" s="1">
        <f>IFERROR(__xludf.DUMMYFUNCTION("""COMPUTED_VALUE"""),43.4855206)</f>
        <v>43.4855206</v>
      </c>
      <c r="H12" s="1">
        <f>IFERROR(__xludf.DUMMYFUNCTION("""COMPUTED_VALUE"""),-1.5490316)</f>
        <v>-1.5490316</v>
      </c>
      <c r="I12" s="1"/>
      <c r="J12" s="4" t="str">
        <f>IFERROR(__xludf.DUMMYFUNCTION("""COMPUTED_VALUE"""),"https://colivme.com/coliving/france/biarritz/saint-charles-coliving")</f>
        <v>https://colivme.com/coliving/france/biarritz/saint-charles-coliving</v>
      </c>
      <c r="K12" s="1">
        <f>IFERROR(__xludf.DUMMYFUNCTION("""COMPUTED_VALUE"""),12.0)</f>
        <v>12</v>
      </c>
      <c r="L12" s="4" t="str">
        <f>IFERROR(__xludf.DUMMYFUNCTION("""COMPUTED_VALUE"""),"https://release-images.clm-rls.ifsalpha.com/25317c45-81e6-4273-92fc-582fdb5aff1c")</f>
        <v>https://release-images.clm-rls.ifsalpha.com/25317c45-81e6-4273-92fc-582fdb5aff1c</v>
      </c>
      <c r="M12" s="4" t="str">
        <f>IFERROR(__xludf.DUMMYFUNCTION("""COMPUTED_VALUE"""),"https://release-images.clm-rls.ifsalpha.com/77bdae33-c067-42dd-bc68-146df78c5dbc")</f>
        <v>https://release-images.clm-rls.ifsalpha.com/77bdae33-c067-42dd-bc68-146df78c5dbc</v>
      </c>
      <c r="N12" s="4" t="str">
        <f>IFERROR(__xludf.DUMMYFUNCTION("""COMPUTED_VALUE"""),"https://release-images.clm-rls.ifsalpha.com/30aa4bf6-d35c-4d14-a80b-0e810a1631dc")</f>
        <v>https://release-images.clm-rls.ifsalpha.com/30aa4bf6-d35c-4d14-a80b-0e810a1631dc</v>
      </c>
      <c r="O12" s="4" t="str">
        <f>IFERROR(__xludf.DUMMYFUNCTION("""COMPUTED_VALUE"""),"https://release-images.clm-rls.ifsalpha.com/c3e875f1-e65a-4172-b241-d934feffc559")</f>
        <v>https://release-images.clm-rls.ifsalpha.com/c3e875f1-e65a-4172-b241-d934feffc559</v>
      </c>
      <c r="P12" s="4" t="str">
        <f>IFERROR(__xludf.DUMMYFUNCTION("""COMPUTED_VALUE"""),"https://release-images.clm-rls.ifsalpha.com/dce34661-c01b-4a19-b779-48dc0d52f459")</f>
        <v>https://release-images.clm-rls.ifsalpha.com/dce34661-c01b-4a19-b779-48dc0d52f459</v>
      </c>
      <c r="Q12" s="1"/>
      <c r="R12" s="1"/>
      <c r="S12" s="4" t="str">
        <f>IFERROR(__xludf.DUMMYFUNCTION("""COMPUTED_VALUE"""),"https://release-images.clm-rls.ifsalpha.com/f2e4138d-4d21-49d1-ac14-5004cdfc0b53")</f>
        <v>https://release-images.clm-rls.ifsalpha.com/f2e4138d-4d21-49d1-ac14-5004cdfc0b53</v>
      </c>
      <c r="T12" s="4" t="str">
        <f>IFERROR(__xludf.DUMMYFUNCTION("""COMPUTED_VALUE"""),"https://release-images.clm-rls.ifsalpha.com/c24ea21a-579d-4bcc-b8c9-f3b7d2f90e85")</f>
        <v>https://release-images.clm-rls.ifsalpha.com/c24ea21a-579d-4bcc-b8c9-f3b7d2f90e85</v>
      </c>
      <c r="U12" s="1"/>
    </row>
    <row r="13">
      <c r="A13" s="1" t="str">
        <f>IFERROR(__xludf.DUMMYFUNCTION("""COMPUTED_VALUE"""),"Camelot Europe Bizanos")</f>
        <v>Camelot Europe Bizanos</v>
      </c>
      <c r="B13" s="1" t="str">
        <f>IFERROR(__xludf.DUMMYFUNCTION("""COMPUTED_VALUE"""),"
La résidence est organisée sous format 'Coliving' les chambres y sont spacieuses (20 m² en moyenne) et sont disponibles immédiatement à partir de 175€/mois et toutes charges inclues (eau électricité chauffage).
Les salles d'eau WC et cuisine sont à part"&amp;"ager avec les autres résidents.
Nous acceptons les personnes justifiant d’une activité professionnelle au sein de la région ou étudiant ayant un garant.
")</f>
        <v>
La résidence est organisée sous format 'Coliving' les chambres y sont spacieuses (20 m² en moyenne) et sont disponibles immédiatement à partir de 175€/mois et toutes charges inclues (eau électricité chauffage).
Les salles d'eau WC et cuisine sont à partager avec les autres résidents.
Nous acceptons les personnes justifiant d’une activité professionnelle au sein de la région ou étudiant ayant un garant.
</v>
      </c>
      <c r="C13" s="1" t="str">
        <f>IFERROR(__xludf.DUMMYFUNCTION("""COMPUTED_VALUE"""),"2 rue georges clemenceau")</f>
        <v>2 rue georges clemenceau</v>
      </c>
      <c r="D13" s="1" t="str">
        <f>IFERROR(__xludf.DUMMYFUNCTION("""COMPUTED_VALUE"""),"Bizanos")</f>
        <v>Bizanos</v>
      </c>
      <c r="E13" s="1" t="str">
        <f>IFERROR(__xludf.DUMMYFUNCTION("""COMPUTED_VALUE"""),"France")</f>
        <v>France</v>
      </c>
      <c r="F13" s="1" t="str">
        <f>IFERROR(__xludf.DUMMYFUNCTION("""COMPUTED_VALUE"""),"64320")</f>
        <v>64320</v>
      </c>
      <c r="G13" s="1">
        <f>IFERROR(__xludf.DUMMYFUNCTION("""COMPUTED_VALUE"""),43.2915946)</f>
        <v>43.2915946</v>
      </c>
      <c r="H13" s="1">
        <f>IFERROR(__xludf.DUMMYFUNCTION("""COMPUTED_VALUE"""),-0.3607728)</f>
        <v>-0.3607728</v>
      </c>
      <c r="I13" s="1">
        <f>IFERROR(__xludf.DUMMYFUNCTION("""COMPUTED_VALUE"""),175.0)</f>
        <v>175</v>
      </c>
      <c r="J13" s="4" t="str">
        <f>IFERROR(__xludf.DUMMYFUNCTION("""COMPUTED_VALUE"""),"https://colivme.com/coliving/france/bizanos/camelot-europe-bizanos")</f>
        <v>https://colivme.com/coliving/france/bizanos/camelot-europe-bizanos</v>
      </c>
      <c r="K13" s="1">
        <f>IFERROR(__xludf.DUMMYFUNCTION("""COMPUTED_VALUE"""),10.0)</f>
        <v>10</v>
      </c>
      <c r="L13" s="4" t="str">
        <f>IFERROR(__xludf.DUMMYFUNCTION("""COMPUTED_VALUE"""),"https://release-images.clm-rls.ifsalpha.com/e88d236c-1dde-4760-8ad6-a56e3b75b697")</f>
        <v>https://release-images.clm-rls.ifsalpha.com/e88d236c-1dde-4760-8ad6-a56e3b75b697</v>
      </c>
      <c r="M13" s="4" t="str">
        <f>IFERROR(__xludf.DUMMYFUNCTION("""COMPUTED_VALUE"""),"https://release-images.clm-rls.ifsalpha.com/e455257a-6afb-4bd1-861d-d97e13f8976d")</f>
        <v>https://release-images.clm-rls.ifsalpha.com/e455257a-6afb-4bd1-861d-d97e13f8976d</v>
      </c>
      <c r="N13" s="4" t="str">
        <f>IFERROR(__xludf.DUMMYFUNCTION("""COMPUTED_VALUE"""),"https://release-images.clm-rls.ifsalpha.com/33e64c3a-7bc6-45d3-bc52-b4802aa900fe")</f>
        <v>https://release-images.clm-rls.ifsalpha.com/33e64c3a-7bc6-45d3-bc52-b4802aa900fe</v>
      </c>
      <c r="O13" s="1"/>
      <c r="P13" s="1"/>
      <c r="Q13" s="1"/>
      <c r="R13" s="1"/>
      <c r="S13" s="1"/>
      <c r="T13" s="1"/>
      <c r="U13" s="1"/>
    </row>
    <row r="14">
      <c r="A14" s="1" t="str">
        <f>IFERROR(__xludf.DUMMYFUNCTION("""COMPUTED_VALUE"""),"Colivys - Bordeaux ")</f>
        <v>Colivys - Bordeaux </v>
      </c>
      <c r="B14" s="1" t="str">
        <f>IFERROR(__xludf.DUMMYFUNCTION("""COMPUTED_VALUE"""),"Venez découvrir la ville de Bordeaux dans une très belle maison avec jardin rempli d’histoires, entièrement rénové, de 163m² comprenant 6 belles chambres. 
Vous aurez à votre disposition une très belle cuisine toute équipée : lave-vaisselle, table de cui"&amp;"sson, micro-onde, réfrigérateur et lave-linge. Le tout décoré et aménagé avec soin. Cet appartement est entièrement équipé et meublé comprenant également un lave vaisselle, une machine à laver et un sèche linge. 
Le prix comprend le loyer, la provision s"&amp;"ur charges et sur la consommation d’électricité, de chauffage, eau, internet haut débit et assurance habitation... Les chambres sont éligibles aux APL. Possibilité de louer une place de parking en supplément.")</f>
        <v>Venez découvrir la ville de Bordeaux dans une très belle maison avec jardin rempli d’histoires, entièrement rénové, de 163m² comprenant 6 belles chambres. 
Vous aurez à votre disposition une très belle cuisine toute équipée : lave-vaisselle, table de cuisson, micro-onde, réfrigérateur et lave-linge. Le tout décoré et aménagé avec soin. Cet appartement est entièrement équipé et meublé comprenant également un lave vaisselle, une machine à laver et un sèche linge. 
Le prix comprend le loyer, la provision sur charges et sur la consommation d’électricité, de chauffage, eau, internet haut débit et assurance habitation... Les chambres sont éligibles aux APL. Possibilité de louer une place de parking en supplément.</v>
      </c>
      <c r="C14" s="1" t="str">
        <f>IFERROR(__xludf.DUMMYFUNCTION("""COMPUTED_VALUE"""),"41 rue Commandat Charcot")</f>
        <v>41 rue Commandat Charcot</v>
      </c>
      <c r="D14" s="1" t="str">
        <f>IFERROR(__xludf.DUMMYFUNCTION("""COMPUTED_VALUE"""),"Bordeaux")</f>
        <v>Bordeaux</v>
      </c>
      <c r="E14" s="1" t="str">
        <f>IFERROR(__xludf.DUMMYFUNCTION("""COMPUTED_VALUE"""),"France ")</f>
        <v>France </v>
      </c>
      <c r="F14" s="1" t="str">
        <f>IFERROR(__xludf.DUMMYFUNCTION("""COMPUTED_VALUE"""),"33000")</f>
        <v>33000</v>
      </c>
      <c r="G14" s="1">
        <f>IFERROR(__xludf.DUMMYFUNCTION("""COMPUTED_VALUE"""),44.8262435)</f>
        <v>44.8262435</v>
      </c>
      <c r="H14" s="1">
        <f>IFERROR(__xludf.DUMMYFUNCTION("""COMPUTED_VALUE"""),-0.5885589)</f>
        <v>-0.5885589</v>
      </c>
      <c r="I14" s="1"/>
      <c r="J14" s="4" t="str">
        <f>IFERROR(__xludf.DUMMYFUNCTION("""COMPUTED_VALUE"""),"https://colivme.com/coliving/france/bordeaux/colivys-bordeaux")</f>
        <v>https://colivme.com/coliving/france/bordeaux/colivys-bordeaux</v>
      </c>
      <c r="K14" s="1">
        <f>IFERROR(__xludf.DUMMYFUNCTION("""COMPUTED_VALUE"""),6.0)</f>
        <v>6</v>
      </c>
      <c r="L14" s="4" t="str">
        <f>IFERROR(__xludf.DUMMYFUNCTION("""COMPUTED_VALUE"""),"https://release-images.clm-rls.ifsalpha.com/dac7cd57-1a35-4807-b971-493fbeeb7579")</f>
        <v>https://release-images.clm-rls.ifsalpha.com/dac7cd57-1a35-4807-b971-493fbeeb7579</v>
      </c>
      <c r="M14" s="4" t="str">
        <f>IFERROR(__xludf.DUMMYFUNCTION("""COMPUTED_VALUE"""),"https://release-images.clm-rls.ifsalpha.com/8ca76673-509e-4054-9025-6882a5414034")</f>
        <v>https://release-images.clm-rls.ifsalpha.com/8ca76673-509e-4054-9025-6882a5414034</v>
      </c>
      <c r="N14" s="4" t="str">
        <f>IFERROR(__xludf.DUMMYFUNCTION("""COMPUTED_VALUE"""),"https://release-images.clm-rls.ifsalpha.com/5e0a7ac8-2e21-4094-b0d8-f53795c4e331")</f>
        <v>https://release-images.clm-rls.ifsalpha.com/5e0a7ac8-2e21-4094-b0d8-f53795c4e331</v>
      </c>
      <c r="O14" s="4" t="str">
        <f>IFERROR(__xludf.DUMMYFUNCTION("""COMPUTED_VALUE"""),"https://release-images.clm-rls.ifsalpha.com/b5e6d403-bfcc-4c30-9f4c-c9fe76e9c132")</f>
        <v>https://release-images.clm-rls.ifsalpha.com/b5e6d403-bfcc-4c30-9f4c-c9fe76e9c132</v>
      </c>
      <c r="P14" s="4" t="str">
        <f>IFERROR(__xludf.DUMMYFUNCTION("""COMPUTED_VALUE"""),"https://release-images.clm-rls.ifsalpha.com/8ba18db2-ae9d-471e-a092-edeb7493bae4")</f>
        <v>https://release-images.clm-rls.ifsalpha.com/8ba18db2-ae9d-471e-a092-edeb7493bae4</v>
      </c>
      <c r="Q14" s="1"/>
      <c r="R14" s="1"/>
      <c r="S14" s="1"/>
      <c r="T14" s="1"/>
      <c r="U14" s="1"/>
    </row>
    <row r="15">
      <c r="A15" s="1" t="str">
        <f>IFERROR(__xludf.DUMMYFUNCTION("""COMPUTED_VALUE"""),"Coloc prestige")</f>
        <v>Coloc prestige</v>
      </c>
      <c r="B15" s="1" t="str">
        <f>IFERROR(__xludf.DUMMYFUNCTION("""COMPUTED_VALUE"""),"Votre suite SOLO est équipée d’un complexe lit canapé mural en 140, qui, en quelques instants, transforme l’usage de votre pièce principale, en mode jour ou nuit.
Vous disposez d’une télé, d’une baie avec rideau occultant, d’un ensemble bureau, penderie r"&amp;"angement et d’une table double usage.
Des oreillers avec housse de protection, un protège-matelas, et une couette tempérée complètent votre literie. Des taies d’oreillers, une housse de couette une housse de matelas peuvent vous être fournis.
Toute la vai"&amp;"sselle nécessaire à votre quotidien est à votre disposition.
Les revêtements de sol sont en PVC grand passage, type parquet chêne clair et carrelage.
Le chauffage est assuré par un radiateur plat et un radiateur sèche serviettes, dont vous pouvez moduler "&amp;"la puissance.")</f>
        <v>Votre suite SOLO est équipée d’un complexe lit canapé mural en 140, qui, en quelques instants, transforme l’usage de votre pièce principale, en mode jour ou nuit.
Vous disposez d’une télé, d’une baie avec rideau occultant, d’un ensemble bureau, penderie rangement et d’une table double usage.
Des oreillers avec housse de protection, un protège-matelas, et une couette tempérée complètent votre literie. Des taies d’oreillers, une housse de couette une housse de matelas peuvent vous être fournis.
Toute la vaisselle nécessaire à votre quotidien est à votre disposition.
Les revêtements de sol sont en PVC grand passage, type parquet chêne clair et carrelage.
Le chauffage est assuré par un radiateur plat et un radiateur sèche serviettes, dont vous pouvez moduler la puissance.</v>
      </c>
      <c r="C15" s="1" t="str">
        <f>IFERROR(__xludf.DUMMYFUNCTION("""COMPUTED_VALUE"""),"36 rue Frantz Despagnet")</f>
        <v>36 rue Frantz Despagnet</v>
      </c>
      <c r="D15" s="1" t="str">
        <f>IFERROR(__xludf.DUMMYFUNCTION("""COMPUTED_VALUE"""),"Bordeaux")</f>
        <v>Bordeaux</v>
      </c>
      <c r="E15" s="1" t="str">
        <f>IFERROR(__xludf.DUMMYFUNCTION("""COMPUTED_VALUE"""),"France")</f>
        <v>France</v>
      </c>
      <c r="F15" s="1" t="str">
        <f>IFERROR(__xludf.DUMMYFUNCTION("""COMPUTED_VALUE"""),"33000")</f>
        <v>33000</v>
      </c>
      <c r="G15" s="1">
        <f>IFERROR(__xludf.DUMMYFUNCTION("""COMPUTED_VALUE"""),44.8307339)</f>
        <v>44.8307339</v>
      </c>
      <c r="H15" s="1">
        <f>IFERROR(__xludf.DUMMYFUNCTION("""COMPUTED_VALUE"""),-0.6008616999999999)</f>
        <v>-0.6008617</v>
      </c>
      <c r="I15" s="1"/>
      <c r="J15" s="4" t="str">
        <f>IFERROR(__xludf.DUMMYFUNCTION("""COMPUTED_VALUE"""),"https://colivme.com/coliving/france/bordeaux/coloc-prestige")</f>
        <v>https://colivme.com/coliving/france/bordeaux/coloc-prestige</v>
      </c>
      <c r="K15" s="1">
        <f>IFERROR(__xludf.DUMMYFUNCTION("""COMPUTED_VALUE"""),1.0)</f>
        <v>1</v>
      </c>
      <c r="L15" s="4" t="str">
        <f>IFERROR(__xludf.DUMMYFUNCTION("""COMPUTED_VALUE"""),"https://release-images.clm-rls.ifsalpha.com/d566f95c-fa2e-4ad6-ae92-2ed8ccc9a8cd")</f>
        <v>https://release-images.clm-rls.ifsalpha.com/d566f95c-fa2e-4ad6-ae92-2ed8ccc9a8cd</v>
      </c>
      <c r="M15" s="4" t="str">
        <f>IFERROR(__xludf.DUMMYFUNCTION("""COMPUTED_VALUE"""),"https://release-images.clm-rls.ifsalpha.com/feee25b0-b29e-41b5-8daf-c5454e6dc3b6")</f>
        <v>https://release-images.clm-rls.ifsalpha.com/feee25b0-b29e-41b5-8daf-c5454e6dc3b6</v>
      </c>
      <c r="N15" s="4" t="str">
        <f>IFERROR(__xludf.DUMMYFUNCTION("""COMPUTED_VALUE"""),"https://release-images.clm-rls.ifsalpha.com/83f10fce-ca85-4ded-b914-22e08c6324ee")</f>
        <v>https://release-images.clm-rls.ifsalpha.com/83f10fce-ca85-4ded-b914-22e08c6324ee</v>
      </c>
      <c r="O15" s="1"/>
      <c r="P15" s="1"/>
      <c r="Q15" s="1"/>
      <c r="R15" s="1"/>
      <c r="S15" s="4" t="str">
        <f>IFERROR(__xludf.DUMMYFUNCTION("""COMPUTED_VALUE"""),"https://release-images.clm-rls.ifsalpha.com/76fb9aba-6ee1-4e86-a4ed-683dea46ae29")</f>
        <v>https://release-images.clm-rls.ifsalpha.com/76fb9aba-6ee1-4e86-a4ed-683dea46ae29</v>
      </c>
      <c r="T15" s="1"/>
      <c r="U15" s="1"/>
    </row>
    <row r="16">
      <c r="A16" s="1" t="str">
        <f>IFERROR(__xludf.DUMMYFUNCTION("""COMPUTED_VALUE"""),"Le Patio des Faures")</f>
        <v>Le Patio des Faures</v>
      </c>
      <c r="B16" s="1" t="str">
        <f>IFERROR(__xludf.DUMMYFUNCTION("""COMPUTED_VALUE"""),"Le Patio de Faures est conçu pour que vous vous sentiez bien à chaque instant : grand patio partagé et végétalisé vous accueille avec 30 variétés de plantes aromatiques, médicinales et décoratives… La bibliothèque est là pour vous ! Chaque appartement pos"&amp;"sède son mini-potager. Vous pouvez échanger entre voisins des équipements communs et en profitez pour vous rencontrer. Prenez soin de vous et demandez votre Pass Gymlib avec accès illimité à plus de 63 salles de sport à Bordeaux.
Le contact humain rend v"&amp;"otre expérience de vie encore plus joyeuse et agréable. Votre hôte vous proposera la visite des bonnes adresses du quartier, et vous facilitera la vie : abonnements aux réseaux Edf, Internet et TV, formules de transport, inscription au service d’automobil"&amp;"e partagé Yea, et bien d’autres services pour vous faciliter le quotidien : ménage, repassage, courses, pressing, garde d’enfants… Il peut même vous réserver une place de co-working dans les meilleures adresses de la ville.")</f>
        <v>Le Patio de Faures est conçu pour que vous vous sentiez bien à chaque instant : grand patio partagé et végétalisé vous accueille avec 30 variétés de plantes aromatiques, médicinales et décoratives… La bibliothèque est là pour vous ! Chaque appartement possède son mini-potager. Vous pouvez échanger entre voisins des équipements communs et en profitez pour vous rencontrer. Prenez soin de vous et demandez votre Pass Gymlib avec accès illimité à plus de 63 salles de sport à Bordeaux.
Le contact humain rend votre expérience de vie encore plus joyeuse et agréable. Votre hôte vous proposera la visite des bonnes adresses du quartier, et vous facilitera la vie : abonnements aux réseaux Edf, Internet et TV, formules de transport, inscription au service d’automobile partagé Yea, et bien d’autres services pour vous faciliter le quotidien : ménage, repassage, courses, pressing, garde d’enfants… Il peut même vous réserver une place de co-working dans les meilleures adresses de la ville.</v>
      </c>
      <c r="C16" s="1" t="str">
        <f>IFERROR(__xludf.DUMMYFUNCTION("""COMPUTED_VALUE"""),"18 rue de Begles")</f>
        <v>18 rue de Begles</v>
      </c>
      <c r="D16" s="1" t="str">
        <f>IFERROR(__xludf.DUMMYFUNCTION("""COMPUTED_VALUE"""),"Bordeaux")</f>
        <v>Bordeaux</v>
      </c>
      <c r="E16" s="1" t="str">
        <f>IFERROR(__xludf.DUMMYFUNCTION("""COMPUTED_VALUE"""),"France ")</f>
        <v>France </v>
      </c>
      <c r="F16" s="1" t="str">
        <f>IFERROR(__xludf.DUMMYFUNCTION("""COMPUTED_VALUE"""),"33000")</f>
        <v>33000</v>
      </c>
      <c r="G16" s="1">
        <f>IFERROR(__xludf.DUMMYFUNCTION("""COMPUTED_VALUE"""),44.8287036)</f>
        <v>44.8287036</v>
      </c>
      <c r="H16" s="1">
        <f>IFERROR(__xludf.DUMMYFUNCTION("""COMPUTED_VALUE"""),-0.5678498)</f>
        <v>-0.5678498</v>
      </c>
      <c r="I16" s="1"/>
      <c r="J16" s="4" t="str">
        <f>IFERROR(__xludf.DUMMYFUNCTION("""COMPUTED_VALUE"""),"https://colivme.com/coliving/france/bordeaux/le-patio-des-faures")</f>
        <v>https://colivme.com/coliving/france/bordeaux/le-patio-des-faures</v>
      </c>
      <c r="K16" s="1">
        <f>IFERROR(__xludf.DUMMYFUNCTION("""COMPUTED_VALUE"""),8.0)</f>
        <v>8</v>
      </c>
      <c r="L16" s="4" t="str">
        <f>IFERROR(__xludf.DUMMYFUNCTION("""COMPUTED_VALUE"""),"https://release-images.clm-rls.ifsalpha.com/b59ecf8f-cc63-470e-affb-561d1e9973f6")</f>
        <v>https://release-images.clm-rls.ifsalpha.com/b59ecf8f-cc63-470e-affb-561d1e9973f6</v>
      </c>
      <c r="M16" s="4" t="str">
        <f>IFERROR(__xludf.DUMMYFUNCTION("""COMPUTED_VALUE"""),"https://release-images.clm-rls.ifsalpha.com/3fa80c6e-5e49-454a-a57a-2ca524a18d73")</f>
        <v>https://release-images.clm-rls.ifsalpha.com/3fa80c6e-5e49-454a-a57a-2ca524a18d73</v>
      </c>
      <c r="N16" s="4" t="str">
        <f>IFERROR(__xludf.DUMMYFUNCTION("""COMPUTED_VALUE"""),"https://release-images.clm-rls.ifsalpha.com/e1e9f1a9-2d65-4e15-b0c7-49a54ba2ca7b")</f>
        <v>https://release-images.clm-rls.ifsalpha.com/e1e9f1a9-2d65-4e15-b0c7-49a54ba2ca7b</v>
      </c>
      <c r="O16" s="4" t="str">
        <f>IFERROR(__xludf.DUMMYFUNCTION("""COMPUTED_VALUE"""),"https://release-images.clm-rls.ifsalpha.com/42b28164-bd7a-463c-9e4d-963b8ce11917")</f>
        <v>https://release-images.clm-rls.ifsalpha.com/42b28164-bd7a-463c-9e4d-963b8ce11917</v>
      </c>
      <c r="P16" s="1"/>
      <c r="Q16" s="1"/>
      <c r="R16" s="1"/>
      <c r="S16" s="4" t="str">
        <f>IFERROR(__xludf.DUMMYFUNCTION("""COMPUTED_VALUE"""),"https://release-images.clm-rls.ifsalpha.com/f5e49720-47da-4bff-9740-c9fa1f7005e4")</f>
        <v>https://release-images.clm-rls.ifsalpha.com/f5e49720-47da-4bff-9740-c9fa1f7005e4</v>
      </c>
      <c r="T16" s="1"/>
      <c r="U16" s="1"/>
    </row>
    <row r="17">
      <c r="A17" s="1" t="str">
        <f>IFERROR(__xludf.DUMMYFUNCTION("""COMPUTED_VALUE"""),"Résidence SweetLy Saint Augustin")</f>
        <v>Résidence SweetLy Saint Augustin</v>
      </c>
      <c r="B17" s="1" t="str">
        <f>IFERROR(__xludf.DUMMYFUNCTION("""COMPUTED_VALUE"""),"Ouverte en Août 2019, la résidence Saint Augustin comporte 173 appartements meublés et équipés destinés aux jeunes actifs et aux étudiants. 
La ligne A du tramway passant devant la résidence permet de rejoindre l’hypercentre de Bordeaux en 15 minutes. 
"&amp;"Le centre du quartier Saint Augustin se trouve à 5 minutes à pied, vous y trouverez de nombreux commerces de proximité (pharmacie, banques, primeur, presse, boulangerie, traiteur, coiffeur etc.). 
Un lieu de vie privilégié, calme et sécurisé, placé sous "&amp;"vidéosurveillance et équipée d’un double contrôle d'accès à l’entrée ainsi que d’interphones de dernières générations.")</f>
        <v>Ouverte en Août 2019, la résidence Saint Augustin comporte 173 appartements meublés et équipés destinés aux jeunes actifs et aux étudiants. 
La ligne A du tramway passant devant la résidence permet de rejoindre l’hypercentre de Bordeaux en 15 minutes. 
Le centre du quartier Saint Augustin se trouve à 5 minutes à pied, vous y trouverez de nombreux commerces de proximité (pharmacie, banques, primeur, presse, boulangerie, traiteur, coiffeur etc.). 
Un lieu de vie privilégié, calme et sécurisé, placé sous vidéosurveillance et équipée d’un double contrôle d'accès à l’entrée ainsi que d’interphones de dernières générations.</v>
      </c>
      <c r="C17" s="1" t="str">
        <f>IFERROR(__xludf.DUMMYFUNCTION("""COMPUTED_VALUE"""),"107 Rue de la Pelouse de Douet")</f>
        <v>107 Rue de la Pelouse de Douet</v>
      </c>
      <c r="D17" s="1" t="str">
        <f>IFERROR(__xludf.DUMMYFUNCTION("""COMPUTED_VALUE"""),"Bordeaux")</f>
        <v>Bordeaux</v>
      </c>
      <c r="E17" s="1" t="str">
        <f>IFERROR(__xludf.DUMMYFUNCTION("""COMPUTED_VALUE"""),"France")</f>
        <v>France</v>
      </c>
      <c r="F17" s="1" t="str">
        <f>IFERROR(__xludf.DUMMYFUNCTION("""COMPUTED_VALUE"""),"33000")</f>
        <v>33000</v>
      </c>
      <c r="G17" s="1">
        <f>IFERROR(__xludf.DUMMYFUNCTION("""COMPUTED_VALUE"""),44.8298338)</f>
        <v>44.8298338</v>
      </c>
      <c r="H17" s="1">
        <f>IFERROR(__xludf.DUMMYFUNCTION("""COMPUTED_VALUE"""),-0.6086304000000001)</f>
        <v>-0.6086304</v>
      </c>
      <c r="I17" s="1">
        <f>IFERROR(__xludf.DUMMYFUNCTION("""COMPUTED_VALUE"""),620.0)</f>
        <v>620</v>
      </c>
      <c r="J17" s="4" t="str">
        <f>IFERROR(__xludf.DUMMYFUNCTION("""COMPUTED_VALUE"""),"https://colivme.com/coliving/france/bordeaux/residence-sweetly-saint-augustin")</f>
        <v>https://colivme.com/coliving/france/bordeaux/residence-sweetly-saint-augustin</v>
      </c>
      <c r="K17" s="1">
        <f>IFERROR(__xludf.DUMMYFUNCTION("""COMPUTED_VALUE"""),173.0)</f>
        <v>173</v>
      </c>
      <c r="L17" s="4" t="str">
        <f>IFERROR(__xludf.DUMMYFUNCTION("""COMPUTED_VALUE"""),"https://release-images.clm-rls.ifsalpha.com/4e61447a-5b5b-4bdb-bf64-1bb01b46c513")</f>
        <v>https://release-images.clm-rls.ifsalpha.com/4e61447a-5b5b-4bdb-bf64-1bb01b46c513</v>
      </c>
      <c r="M17" s="4" t="str">
        <f>IFERROR(__xludf.DUMMYFUNCTION("""COMPUTED_VALUE"""),"https://release-images.clm-rls.ifsalpha.com/f099cfdd-8cf6-484a-ba3a-dd6861379aec")</f>
        <v>https://release-images.clm-rls.ifsalpha.com/f099cfdd-8cf6-484a-ba3a-dd6861379aec</v>
      </c>
      <c r="N17" s="4" t="str">
        <f>IFERROR(__xludf.DUMMYFUNCTION("""COMPUTED_VALUE"""),"https://release-images.clm-rls.ifsalpha.com/96a63596-1a2e-46bb-a967-acde8c7fe3ee")</f>
        <v>https://release-images.clm-rls.ifsalpha.com/96a63596-1a2e-46bb-a967-acde8c7fe3ee</v>
      </c>
      <c r="O17" s="4" t="str">
        <f>IFERROR(__xludf.DUMMYFUNCTION("""COMPUTED_VALUE"""),"https://release-images.clm-rls.ifsalpha.com/a3c7e829-dbb4-4bfc-ad89-d395107288f7")</f>
        <v>https://release-images.clm-rls.ifsalpha.com/a3c7e829-dbb4-4bfc-ad89-d395107288f7</v>
      </c>
      <c r="P17" s="4" t="str">
        <f>IFERROR(__xludf.DUMMYFUNCTION("""COMPUTED_VALUE"""),"https://release-images.clm-rls.ifsalpha.com/5c8e784f-8a8e-494e-89ce-e021fd31c355")</f>
        <v>https://release-images.clm-rls.ifsalpha.com/5c8e784f-8a8e-494e-89ce-e021fd31c355</v>
      </c>
      <c r="Q17" s="4" t="str">
        <f>IFERROR(__xludf.DUMMYFUNCTION("""COMPUTED_VALUE"""),"https://release-images.clm-rls.ifsalpha.com/8eb4e331-fb68-45c4-be61-80d304527a95")</f>
        <v>https://release-images.clm-rls.ifsalpha.com/8eb4e331-fb68-45c4-be61-80d304527a95</v>
      </c>
      <c r="R17" s="4" t="str">
        <f>IFERROR(__xludf.DUMMYFUNCTION("""COMPUTED_VALUE"""),"https://release-images.clm-rls.ifsalpha.com/2c20f784-b9f5-417f-b1ca-966f0835aa73")</f>
        <v>https://release-images.clm-rls.ifsalpha.com/2c20f784-b9f5-417f-b1ca-966f0835aa73</v>
      </c>
      <c r="S17" s="4" t="str">
        <f>IFERROR(__xludf.DUMMYFUNCTION("""COMPUTED_VALUE"""),"https://release-images.clm-rls.ifsalpha.com/92f2a182-35fa-425e-9b34-e98741dce498")</f>
        <v>https://release-images.clm-rls.ifsalpha.com/92f2a182-35fa-425e-9b34-e98741dce498</v>
      </c>
      <c r="T17" s="4" t="str">
        <f>IFERROR(__xludf.DUMMYFUNCTION("""COMPUTED_VALUE"""),"https://release-images.clm-rls.ifsalpha.com/67c17f21-e7d3-46fa-ac2d-ed92ad118c56")</f>
        <v>https://release-images.clm-rls.ifsalpha.com/67c17f21-e7d3-46fa-ac2d-ed92ad118c56</v>
      </c>
      <c r="U17" s="4" t="str">
        <f>IFERROR(__xludf.DUMMYFUNCTION("""COMPUTED_VALUE"""),"https://release-images.clm-rls.ifsalpha.com/92d8bca5-9bef-4350-b432-d707716f741d")</f>
        <v>https://release-images.clm-rls.ifsalpha.com/92d8bca5-9bef-4350-b432-d707716f741d</v>
      </c>
    </row>
    <row r="18">
      <c r="A18" s="1" t="str">
        <f>IFERROR(__xludf.DUMMYFUNCTION("""COMPUTED_VALUE"""),"V")</f>
        <v>V</v>
      </c>
      <c r="B18" s="1" t="str">
        <f>IFERROR(__xludf.DUMMYFUNCTION("""COMPUTED_VALUE"""),"V est un bel hôtel particulier remis à neuf (acoustique, thermique…), situé à proximité de la barrière de Pessac à Bordeaux.
Une maison de 350 m2 sur 4 niveaux composée d'espaces partagés en rez-de-jardin et de 11 logements aux étages.
Le jardin que vou"&amp;"s apprécierez de la veranda et des terrasses n'est pas en reste avec un coin potager à votre disposition, des plantes aromatiques en quantité et de belles plantations.
")</f>
        <v>V est un bel hôtel particulier remis à neuf (acoustique, thermique…), situé à proximité de la barrière de Pessac à Bordeaux.
Une maison de 350 m2 sur 4 niveaux composée d'espaces partagés en rez-de-jardin et de 11 logements aux étages.
Le jardin que vous apprécierez de la veranda et des terrasses n'est pas en reste avec un coin potager à votre disposition, des plantes aromatiques en quantité et de belles plantations.
</v>
      </c>
      <c r="C18" s="1" t="str">
        <f>IFERROR(__xludf.DUMMYFUNCTION("""COMPUTED_VALUE"""),"45, Boulevard George V")</f>
        <v>45, Boulevard George V</v>
      </c>
      <c r="D18" s="1" t="str">
        <f>IFERROR(__xludf.DUMMYFUNCTION("""COMPUTED_VALUE"""),"Bordeaux")</f>
        <v>Bordeaux</v>
      </c>
      <c r="E18" s="1" t="str">
        <f>IFERROR(__xludf.DUMMYFUNCTION("""COMPUTED_VALUE"""),"France")</f>
        <v>France</v>
      </c>
      <c r="F18" s="1" t="str">
        <f>IFERROR(__xludf.DUMMYFUNCTION("""COMPUTED_VALUE"""),"33000")</f>
        <v>33000</v>
      </c>
      <c r="G18" s="1">
        <f>IFERROR(__xludf.DUMMYFUNCTION("""COMPUTED_VALUE"""),44.8259237)</f>
        <v>44.8259237</v>
      </c>
      <c r="H18" s="1">
        <f>IFERROR(__xludf.DUMMYFUNCTION("""COMPUTED_VALUE"""),-0.5903738)</f>
        <v>-0.5903738</v>
      </c>
      <c r="I18" s="1">
        <f>IFERROR(__xludf.DUMMYFUNCTION("""COMPUTED_VALUE"""),800.0)</f>
        <v>800</v>
      </c>
      <c r="J18" s="4" t="str">
        <f>IFERROR(__xludf.DUMMYFUNCTION("""COMPUTED_VALUE"""),"https://colivme.com/coliving/france/bordeaux/v")</f>
        <v>https://colivme.com/coliving/france/bordeaux/v</v>
      </c>
      <c r="K18" s="1">
        <f>IFERROR(__xludf.DUMMYFUNCTION("""COMPUTED_VALUE"""),10.0)</f>
        <v>10</v>
      </c>
      <c r="L18" s="4" t="str">
        <f>IFERROR(__xludf.DUMMYFUNCTION("""COMPUTED_VALUE"""),"https://release-images.clm-rls.ifsalpha.com/5af5e397-42d9-4ffa-81f2-f4351d2cd2c7")</f>
        <v>https://release-images.clm-rls.ifsalpha.com/5af5e397-42d9-4ffa-81f2-f4351d2cd2c7</v>
      </c>
      <c r="M18" s="4" t="str">
        <f>IFERROR(__xludf.DUMMYFUNCTION("""COMPUTED_VALUE"""),"https://release-images.clm-rls.ifsalpha.com/267890ac-3481-45c3-96ca-900077572e9a")</f>
        <v>https://release-images.clm-rls.ifsalpha.com/267890ac-3481-45c3-96ca-900077572e9a</v>
      </c>
      <c r="N18" s="4" t="str">
        <f>IFERROR(__xludf.DUMMYFUNCTION("""COMPUTED_VALUE"""),"https://release-images.clm-rls.ifsalpha.com/81e8e793-f9b6-4227-8d34-26dea13acf13")</f>
        <v>https://release-images.clm-rls.ifsalpha.com/81e8e793-f9b6-4227-8d34-26dea13acf13</v>
      </c>
      <c r="O18" s="4" t="str">
        <f>IFERROR(__xludf.DUMMYFUNCTION("""COMPUTED_VALUE"""),"https://release-images.clm-rls.ifsalpha.com/be854b33-0b9b-4553-8241-e1d2ef712e1b")</f>
        <v>https://release-images.clm-rls.ifsalpha.com/be854b33-0b9b-4553-8241-e1d2ef712e1b</v>
      </c>
      <c r="P18" s="4" t="str">
        <f>IFERROR(__xludf.DUMMYFUNCTION("""COMPUTED_VALUE"""),"https://release-images.clm-rls.ifsalpha.com/39b9679c-cfa6-403a-bc14-8d6ba3c48a7a")</f>
        <v>https://release-images.clm-rls.ifsalpha.com/39b9679c-cfa6-403a-bc14-8d6ba3c48a7a</v>
      </c>
      <c r="Q18" s="4" t="str">
        <f>IFERROR(__xludf.DUMMYFUNCTION("""COMPUTED_VALUE"""),"https://release-images.clm-rls.ifsalpha.com/1b9e9d70-4766-490e-9e2a-8d083efb8eb8")</f>
        <v>https://release-images.clm-rls.ifsalpha.com/1b9e9d70-4766-490e-9e2a-8d083efb8eb8</v>
      </c>
      <c r="R18" s="1"/>
      <c r="S18" s="1"/>
      <c r="T18" s="1"/>
      <c r="U18" s="1"/>
    </row>
    <row r="19">
      <c r="A19" s="1" t="str">
        <f>IFERROR(__xludf.DUMMYFUNCTION("""COMPUTED_VALUE"""),"IKOAB Coliving ")</f>
        <v>IKOAB Coliving </v>
      </c>
      <c r="B19" s="1" t="str">
        <f>IFERROR(__xludf.DUMMYFUNCTION("""COMPUTED_VALUE"""),"IKOAB offers a wide choice of rooms, flexible leases and ongoing assistance. Reserve your room online and organize your move in a few clicks, IKOAB guarantees you a quality accommodation.")</f>
        <v>IKOAB offers a wide choice of rooms, flexible leases and ongoing assistance. Reserve your room online and organize your move in a few clicks, IKOAB guarantees you a quality accommodation.</v>
      </c>
      <c r="C19" s="1" t="str">
        <f>IFERROR(__xludf.DUMMYFUNCTION("""COMPUTED_VALUE"""),"Chaussée de Waterloo 428")</f>
        <v>Chaussée de Waterloo 428</v>
      </c>
      <c r="D19" s="1" t="str">
        <f>IFERROR(__xludf.DUMMYFUNCTION("""COMPUTED_VALUE"""),"Brussels")</f>
        <v>Brussels</v>
      </c>
      <c r="E19" s="1" t="str">
        <f>IFERROR(__xludf.DUMMYFUNCTION("""COMPUTED_VALUE"""),"Belgium")</f>
        <v>Belgium</v>
      </c>
      <c r="F19" s="1" t="str">
        <f>IFERROR(__xludf.DUMMYFUNCTION("""COMPUTED_VALUE"""),"1050")</f>
        <v>1050</v>
      </c>
      <c r="G19" s="1">
        <f>IFERROR(__xludf.DUMMYFUNCTION("""COMPUTED_VALUE"""),50.8218804)</f>
        <v>50.8218804</v>
      </c>
      <c r="H19" s="1">
        <f>IFERROR(__xludf.DUMMYFUNCTION("""COMPUTED_VALUE"""),4.3560921)</f>
        <v>4.3560921</v>
      </c>
      <c r="I19" s="1"/>
      <c r="J19" s="4" t="str">
        <f>IFERROR(__xludf.DUMMYFUNCTION("""COMPUTED_VALUE"""),"https://colivme.com/coliving/belgium/bruxelles/ikoab-coliving")</f>
        <v>https://colivme.com/coliving/belgium/bruxelles/ikoab-coliving</v>
      </c>
      <c r="K19" s="1">
        <f>IFERROR(__xludf.DUMMYFUNCTION("""COMPUTED_VALUE"""),10.0)</f>
        <v>10</v>
      </c>
      <c r="L19" s="4" t="str">
        <f>IFERROR(__xludf.DUMMYFUNCTION("""COMPUTED_VALUE"""),"https://release-images.clm-rls.ifsalpha.com/6c783c4d-615f-4809-b7ac-f6e9604f8981")</f>
        <v>https://release-images.clm-rls.ifsalpha.com/6c783c4d-615f-4809-b7ac-f6e9604f8981</v>
      </c>
      <c r="M19" s="4" t="str">
        <f>IFERROR(__xludf.DUMMYFUNCTION("""COMPUTED_VALUE"""),"https://release-images.clm-rls.ifsalpha.com/7c752c0a-2495-4a89-9ae5-34e101fe9932")</f>
        <v>https://release-images.clm-rls.ifsalpha.com/7c752c0a-2495-4a89-9ae5-34e101fe9932</v>
      </c>
      <c r="N19" s="4" t="str">
        <f>IFERROR(__xludf.DUMMYFUNCTION("""COMPUTED_VALUE"""),"https://release-images.clm-rls.ifsalpha.com/d860539f-21e1-435c-b712-bcdd8d1120c2")</f>
        <v>https://release-images.clm-rls.ifsalpha.com/d860539f-21e1-435c-b712-bcdd8d1120c2</v>
      </c>
      <c r="O19" s="4" t="str">
        <f>IFERROR(__xludf.DUMMYFUNCTION("""COMPUTED_VALUE"""),"https://release-images.clm-rls.ifsalpha.com/fdf8bb3b-52df-4aa5-9f13-eb6350640afa")</f>
        <v>https://release-images.clm-rls.ifsalpha.com/fdf8bb3b-52df-4aa5-9f13-eb6350640afa</v>
      </c>
      <c r="P19" s="4" t="str">
        <f>IFERROR(__xludf.DUMMYFUNCTION("""COMPUTED_VALUE"""),"https://release-images.clm-rls.ifsalpha.com/3faa19ed-f17c-47a7-9829-de39e1382661")</f>
        <v>https://release-images.clm-rls.ifsalpha.com/3faa19ed-f17c-47a7-9829-de39e1382661</v>
      </c>
      <c r="Q19" s="4" t="str">
        <f>IFERROR(__xludf.DUMMYFUNCTION("""COMPUTED_VALUE"""),"https://release-images.clm-rls.ifsalpha.com/a2de0828-0a80-445b-bb54-3d9a3c21d013")</f>
        <v>https://release-images.clm-rls.ifsalpha.com/a2de0828-0a80-445b-bb54-3d9a3c21d013</v>
      </c>
      <c r="R19" s="1"/>
      <c r="S19" s="1"/>
      <c r="T19" s="1"/>
      <c r="U19" s="1"/>
    </row>
    <row r="20">
      <c r="A20" s="1" t="str">
        <f>IFERROR(__xludf.DUMMYFUNCTION("""COMPUTED_VALUE"""),"Morton Place Chatelain")</f>
        <v>Morton Place Chatelain</v>
      </c>
      <c r="B20" s="1" t="str">
        <f>IFERROR(__xludf.DUMMYFUNCTION("""COMPUTED_VALUE"""),"Morton Place c'est une série de maisons de maître bruxelloises renovées pour la colocation de grand confort. Le décor est soigné et le caractère préservé. Les chambre sont spacieuses avec salle de douche privatives, les espaces communs diversifiés permett"&amp;"ant de travailler dans le home office, loger ses visiteurs dans la chambre d'amis, préparer un repas dans les cuisines sur mesure. ")</f>
        <v>Morton Place c'est une série de maisons de maître bruxelloises renovées pour la colocation de grand confort. Le décor est soigné et le caractère préservé. Les chambre sont spacieuses avec salle de douche privatives, les espaces communs diversifiés permettant de travailler dans le home office, loger ses visiteurs dans la chambre d'amis, préparer un repas dans les cuisines sur mesure. </v>
      </c>
      <c r="C20" s="1" t="str">
        <f>IFERROR(__xludf.DUMMYFUNCTION("""COMPUTED_VALUE"""),"17, rue de Neufchatel")</f>
        <v>17, rue de Neufchatel</v>
      </c>
      <c r="D20" s="1" t="str">
        <f>IFERROR(__xludf.DUMMYFUNCTION("""COMPUTED_VALUE"""),"Bruxelles")</f>
        <v>Bruxelles</v>
      </c>
      <c r="E20" s="1" t="str">
        <f>IFERROR(__xludf.DUMMYFUNCTION("""COMPUTED_VALUE"""),"Belgique")</f>
        <v>Belgique</v>
      </c>
      <c r="F20" s="1" t="str">
        <f>IFERROR(__xludf.DUMMYFUNCTION("""COMPUTED_VALUE"""),"1180")</f>
        <v>1180</v>
      </c>
      <c r="G20" s="1">
        <f>IFERROR(__xludf.DUMMYFUNCTION("""COMPUTED_VALUE"""),50.8275382)</f>
        <v>50.8275382</v>
      </c>
      <c r="H20" s="1">
        <f>IFERROR(__xludf.DUMMYFUNCTION("""COMPUTED_VALUE"""),4.3539878)</f>
        <v>4.3539878</v>
      </c>
      <c r="I20" s="1">
        <f>IFERROR(__xludf.DUMMYFUNCTION("""COMPUTED_VALUE"""),875.0)</f>
        <v>875</v>
      </c>
      <c r="J20" s="4" t="str">
        <f>IFERROR(__xludf.DUMMYFUNCTION("""COMPUTED_VALUE"""),"https://colivme.com/coliving/belgium/bruxelles/morton-place-chatelain")</f>
        <v>https://colivme.com/coliving/belgium/bruxelles/morton-place-chatelain</v>
      </c>
      <c r="K20" s="1">
        <f>IFERROR(__xludf.DUMMYFUNCTION("""COMPUTED_VALUE"""),10.0)</f>
        <v>10</v>
      </c>
      <c r="L20" s="4" t="str">
        <f>IFERROR(__xludf.DUMMYFUNCTION("""COMPUTED_VALUE"""),"https://release-images.clm-rls.ifsalpha.com/4fd56276-f820-4d55-88af-b5cdb7d8e6e3")</f>
        <v>https://release-images.clm-rls.ifsalpha.com/4fd56276-f820-4d55-88af-b5cdb7d8e6e3</v>
      </c>
      <c r="M20" s="4" t="str">
        <f>IFERROR(__xludf.DUMMYFUNCTION("""COMPUTED_VALUE"""),"https://release-images.clm-rls.ifsalpha.com/4d656ca1-b09f-4f87-b14b-49ec22e411a4")</f>
        <v>https://release-images.clm-rls.ifsalpha.com/4d656ca1-b09f-4f87-b14b-49ec22e411a4</v>
      </c>
      <c r="N20" s="4" t="str">
        <f>IFERROR(__xludf.DUMMYFUNCTION("""COMPUTED_VALUE"""),"https://release-images.clm-rls.ifsalpha.com/09c69d71-8c4c-4852-82a7-d5e229f99918")</f>
        <v>https://release-images.clm-rls.ifsalpha.com/09c69d71-8c4c-4852-82a7-d5e229f99918</v>
      </c>
      <c r="O20" s="4" t="str">
        <f>IFERROR(__xludf.DUMMYFUNCTION("""COMPUTED_VALUE"""),"https://release-images.clm-rls.ifsalpha.com/b96e97c7-d445-4eea-8b0c-2ffbd056212a")</f>
        <v>https://release-images.clm-rls.ifsalpha.com/b96e97c7-d445-4eea-8b0c-2ffbd056212a</v>
      </c>
      <c r="P20" s="1"/>
      <c r="Q20" s="1"/>
      <c r="R20" s="1"/>
      <c r="S20" s="1"/>
      <c r="T20" s="1"/>
      <c r="U20" s="1"/>
    </row>
    <row r="21">
      <c r="A21" s="1" t="str">
        <f>IFERROR(__xludf.DUMMYFUNCTION("""COMPUTED_VALUE"""),"Camelot Europe Bures Morainvilliers")</f>
        <v>Camelot Europe Bures Morainvilliers</v>
      </c>
      <c r="B21" s="1" t="str">
        <f>IFERROR(__xludf.DUMMYFUNCTION("""COMPUTED_VALUE"""),"
Camelot Europe vous propose  à Bures-Morainvilliers dans une très belle résidence, des chambres au format Coliving.
Les chambres sont spacieuses (environ 25m²) et au tarif de 208€/mois (eau et électricité inclus).
La résidences est avec jardin et parking"&amp;", 8 chambres avec salle d'eau personnelle. Une salle commune et une grande cuisine sont à votre disposition.
Nous acceptons les personnes justifiant d’une activité professionnelle au sein de la région ou étudiant ayant un garant.
")</f>
        <v>
Camelot Europe vous propose  à Bures-Morainvilliers dans une très belle résidence, des chambres au format Coliving.
Les chambres sont spacieuses (environ 25m²) et au tarif de 208€/mois (eau et électricité inclus).
La résidences est avec jardin et parking, 8 chambres avec salle d'eau personnelle. Une salle commune et une grande cuisine sont à votre disposition.
Nous acceptons les personnes justifiant d’une activité professionnelle au sein de la région ou étudiant ayant un garant.
</v>
      </c>
      <c r="C21" s="1" t="str">
        <f>IFERROR(__xludf.DUMMYFUNCTION("""COMPUTED_VALUE"""),"32 rue de la Fontaine")</f>
        <v>32 rue de la Fontaine</v>
      </c>
      <c r="D21" s="1" t="str">
        <f>IFERROR(__xludf.DUMMYFUNCTION("""COMPUTED_VALUE"""),"Bures Morainvilliers")</f>
        <v>Bures Morainvilliers</v>
      </c>
      <c r="E21" s="1" t="str">
        <f>IFERROR(__xludf.DUMMYFUNCTION("""COMPUTED_VALUE"""),"France")</f>
        <v>France</v>
      </c>
      <c r="F21" s="1" t="str">
        <f>IFERROR(__xludf.DUMMYFUNCTION("""COMPUTED_VALUE"""),"78630")</f>
        <v>78630</v>
      </c>
      <c r="G21" s="1">
        <f>IFERROR(__xludf.DUMMYFUNCTION("""COMPUTED_VALUE"""),48.9464074)</f>
        <v>48.9464074</v>
      </c>
      <c r="H21" s="1">
        <f>IFERROR(__xludf.DUMMYFUNCTION("""COMPUTED_VALUE"""),1.9611326)</f>
        <v>1.9611326</v>
      </c>
      <c r="I21" s="1"/>
      <c r="J21" s="4" t="str">
        <f>IFERROR(__xludf.DUMMYFUNCTION("""COMPUTED_VALUE"""),"https://colivme.com/coliving/france/bures-morainvilliers/camelot-europe-bures-morainvilliers")</f>
        <v>https://colivme.com/coliving/france/bures-morainvilliers/camelot-europe-bures-morainvilliers</v>
      </c>
      <c r="K21" s="1">
        <f>IFERROR(__xludf.DUMMYFUNCTION("""COMPUTED_VALUE"""),13.0)</f>
        <v>13</v>
      </c>
      <c r="L21" s="4" t="str">
        <f>IFERROR(__xludf.DUMMYFUNCTION("""COMPUTED_VALUE"""),"https://release-images.clm-rls.ifsalpha.com/7b8b73fc-b034-4e46-a5ef-05225e228f24")</f>
        <v>https://release-images.clm-rls.ifsalpha.com/7b8b73fc-b034-4e46-a5ef-05225e228f24</v>
      </c>
      <c r="M21" s="4" t="str">
        <f>IFERROR(__xludf.DUMMYFUNCTION("""COMPUTED_VALUE"""),"https://release-images.clm-rls.ifsalpha.com/c1a62bb3-2a33-403f-bf50-34cc4bd4baab")</f>
        <v>https://release-images.clm-rls.ifsalpha.com/c1a62bb3-2a33-403f-bf50-34cc4bd4baab</v>
      </c>
      <c r="N21" s="4" t="str">
        <f>IFERROR(__xludf.DUMMYFUNCTION("""COMPUTED_VALUE"""),"https://release-images.clm-rls.ifsalpha.com/5f05327b-c5f1-4806-b19c-915faa78177b")</f>
        <v>https://release-images.clm-rls.ifsalpha.com/5f05327b-c5f1-4806-b19c-915faa78177b</v>
      </c>
      <c r="O21" s="1"/>
      <c r="P21" s="1"/>
      <c r="Q21" s="1"/>
      <c r="R21" s="1"/>
      <c r="S21" s="1"/>
      <c r="T21" s="1"/>
      <c r="U21" s="1"/>
    </row>
    <row r="22">
      <c r="A22" s="1" t="str">
        <f>IFERROR(__xludf.DUMMYFUNCTION("""COMPUTED_VALUE"""),"Camelot Europe Cahors")</f>
        <v>Camelot Europe Cahors</v>
      </c>
      <c r="B22" s="1" t="str">
        <f>IFERROR(__xludf.DUMMYFUNCTION("""COMPUTED_VALUE"""),"Camelot Europe vous propose dans une résidence sécurisée, de spacieuses chambres allant de 15 à 60m² sous format ""Coliving""
Emplacement de parking, cuisine équipée (plaque chauffante, réfrigérateur), salles de bain, toilettes compris.
Nous acceptons le"&amp;"s personnes justifiant d’une activité professionnelle au sein de la région ou étudiant ayant un garant.
")</f>
        <v>Camelot Europe vous propose dans une résidence sécurisée, de spacieuses chambres allant de 15 à 60m² sous format "Coliving"
Emplacement de parking, cuisine équipée (plaque chauffante, réfrigérateur), salles de bain, toilettes compris.
Nous acceptons les personnes justifiant d’une activité professionnelle au sein de la région ou étudiant ayant un garant.
</v>
      </c>
      <c r="C22" s="1" t="str">
        <f>IFERROR(__xludf.DUMMYFUNCTION("""COMPUTED_VALUE"""),"263 avenue pierre semard")</f>
        <v>263 avenue pierre semard</v>
      </c>
      <c r="D22" s="1" t="str">
        <f>IFERROR(__xludf.DUMMYFUNCTION("""COMPUTED_VALUE"""),"Cahors")</f>
        <v>Cahors</v>
      </c>
      <c r="E22" s="1" t="str">
        <f>IFERROR(__xludf.DUMMYFUNCTION("""COMPUTED_VALUE"""),"France")</f>
        <v>France</v>
      </c>
      <c r="F22" s="1" t="str">
        <f>IFERROR(__xludf.DUMMYFUNCTION("""COMPUTED_VALUE"""),"46000")</f>
        <v>46000</v>
      </c>
      <c r="G22" s="1">
        <f>IFERROR(__xludf.DUMMYFUNCTION("""COMPUTED_VALUE"""),44.4484124)</f>
        <v>44.4484124</v>
      </c>
      <c r="H22" s="1">
        <f>IFERROR(__xludf.DUMMYFUNCTION("""COMPUTED_VALUE"""),1.4323088)</f>
        <v>1.4323088</v>
      </c>
      <c r="I22" s="1">
        <f>IFERROR(__xludf.DUMMYFUNCTION("""COMPUTED_VALUE"""),175.0)</f>
        <v>175</v>
      </c>
      <c r="J22" s="4" t="str">
        <f>IFERROR(__xludf.DUMMYFUNCTION("""COMPUTED_VALUE"""),"https://colivme.com/coliving/france/cahors/camelot-europe-cahors")</f>
        <v>https://colivme.com/coliving/france/cahors/camelot-europe-cahors</v>
      </c>
      <c r="K22" s="1">
        <f>IFERROR(__xludf.DUMMYFUNCTION("""COMPUTED_VALUE"""),15.0)</f>
        <v>15</v>
      </c>
      <c r="L22" s="4" t="str">
        <f>IFERROR(__xludf.DUMMYFUNCTION("""COMPUTED_VALUE"""),"https://release-images.clm-rls.ifsalpha.com/994bb9db-b3d8-4070-945d-7e20d8f183ab")</f>
        <v>https://release-images.clm-rls.ifsalpha.com/994bb9db-b3d8-4070-945d-7e20d8f183ab</v>
      </c>
      <c r="M22" s="4" t="str">
        <f>IFERROR(__xludf.DUMMYFUNCTION("""COMPUTED_VALUE"""),"https://release-images.clm-rls.ifsalpha.com/1910e39c-b9b1-46f9-88c1-29fd50b87dd6")</f>
        <v>https://release-images.clm-rls.ifsalpha.com/1910e39c-b9b1-46f9-88c1-29fd50b87dd6</v>
      </c>
      <c r="N22" s="4" t="str">
        <f>IFERROR(__xludf.DUMMYFUNCTION("""COMPUTED_VALUE"""),"https://release-images.clm-rls.ifsalpha.com/84882178-7aa4-4796-83f2-3e719446f671")</f>
        <v>https://release-images.clm-rls.ifsalpha.com/84882178-7aa4-4796-83f2-3e719446f671</v>
      </c>
      <c r="O22" s="1"/>
      <c r="P22" s="1"/>
      <c r="Q22" s="1"/>
      <c r="R22" s="1"/>
      <c r="S22" s="1"/>
      <c r="T22" s="1"/>
      <c r="U22" s="1"/>
    </row>
    <row r="23">
      <c r="A23" s="1" t="str">
        <f>IFERROR(__xludf.DUMMYFUNCTION("""COMPUTED_VALUE"""),"Camelot Europe Chantilly  ")</f>
        <v>Camelot Europe Chantilly  </v>
      </c>
      <c r="B23" s="1" t="str">
        <f>IFERROR(__xludf.DUMMYFUNCTION("""COMPUTED_VALUE"""),"
Camelot Europe vous propose dans une résidence sécurisée à Chantilly, des chambres sous format coliving, 
dès 248€/mois / personne – eau chauffage et électricité compris votre chambre est spacieuse jusqu'à 35m² !
Nous acceptons les personnes justifiant "&amp;"d’une activité professionnelle au sein de la région ou étudiant ayant un garant.
")</f>
        <v>
Camelot Europe vous propose dans une résidence sécurisée à Chantilly, des chambres sous format coliving, 
dès 248€/mois / personne – eau chauffage et électricité compris votre chambre est spacieuse jusqu'à 35m² !
Nous acceptons les personnes justifiant d’une activité professionnelle au sein de la région ou étudiant ayant un garant.
</v>
      </c>
      <c r="C23" s="1" t="str">
        <f>IFERROR(__xludf.DUMMYFUNCTION("""COMPUTED_VALUE"""),"26 rue des cascades")</f>
        <v>26 rue des cascades</v>
      </c>
      <c r="D23" s="1" t="str">
        <f>IFERROR(__xludf.DUMMYFUNCTION("""COMPUTED_VALUE"""),"Chantilly")</f>
        <v>Chantilly</v>
      </c>
      <c r="E23" s="1" t="str">
        <f>IFERROR(__xludf.DUMMYFUNCTION("""COMPUTED_VALUE"""),"Chantilly")</f>
        <v>Chantilly</v>
      </c>
      <c r="F23" s="1" t="str">
        <f>IFERROR(__xludf.DUMMYFUNCTION("""COMPUTED_VALUE"""),"60500")</f>
        <v>60500</v>
      </c>
      <c r="G23" s="1">
        <f>IFERROR(__xludf.DUMMYFUNCTION("""COMPUTED_VALUE"""),49.19579539999999)</f>
        <v>49.1957954</v>
      </c>
      <c r="H23" s="1">
        <f>IFERROR(__xludf.DUMMYFUNCTION("""COMPUTED_VALUE"""),2.4688896)</f>
        <v>2.4688896</v>
      </c>
      <c r="I23" s="1"/>
      <c r="J23" s="4" t="str">
        <f>IFERROR(__xludf.DUMMYFUNCTION("""COMPUTED_VALUE"""),"https://colivme.com/coliving/france/chantilly/camelot-europe-chantilly")</f>
        <v>https://colivme.com/coliving/france/chantilly/camelot-europe-chantilly</v>
      </c>
      <c r="K23" s="1">
        <f>IFERROR(__xludf.DUMMYFUNCTION("""COMPUTED_VALUE"""),18.0)</f>
        <v>18</v>
      </c>
      <c r="L23" s="4" t="str">
        <f>IFERROR(__xludf.DUMMYFUNCTION("""COMPUTED_VALUE"""),"https://release-images.clm-rls.ifsalpha.com/7e7e1ae5-1271-43cd-9092-ebafb77a2dce")</f>
        <v>https://release-images.clm-rls.ifsalpha.com/7e7e1ae5-1271-43cd-9092-ebafb77a2dce</v>
      </c>
      <c r="M23" s="4" t="str">
        <f>IFERROR(__xludf.DUMMYFUNCTION("""COMPUTED_VALUE"""),"https://release-images.clm-rls.ifsalpha.com/867bf67a-8fb7-4930-96c9-b7c154c71022")</f>
        <v>https://release-images.clm-rls.ifsalpha.com/867bf67a-8fb7-4930-96c9-b7c154c71022</v>
      </c>
      <c r="N23" s="4" t="str">
        <f>IFERROR(__xludf.DUMMYFUNCTION("""COMPUTED_VALUE"""),"https://release-images.clm-rls.ifsalpha.com/02fb7d82-a57b-4a1f-b02b-065ea9fd99dc")</f>
        <v>https://release-images.clm-rls.ifsalpha.com/02fb7d82-a57b-4a1f-b02b-065ea9fd99dc</v>
      </c>
      <c r="O23" s="1"/>
      <c r="P23" s="1"/>
      <c r="Q23" s="1"/>
      <c r="R23" s="1"/>
      <c r="S23" s="1"/>
      <c r="T23" s="1"/>
      <c r="U23" s="1"/>
    </row>
    <row r="24">
      <c r="A24" s="1" t="str">
        <f>IFERROR(__xludf.DUMMYFUNCTION("""COMPUTED_VALUE"""),"IKOAB - Angleterre ")</f>
        <v>IKOAB - Angleterre </v>
      </c>
      <c r="B24" s="1" t="str">
        <f>IFERROR(__xludf.DUMMYFUNCTION("""COMPUTED_VALUE"""),"Située en plein coeur de la ville haute de Charleroi, la maison Angleterre abrite un style Art-Deco. Elle se démarque par son choix de mobiliers raffinés et ses couleurs vives. Elle est composée de 10 chambres sur 3 étages, ainsi que d'un grand jardin, id"&amp;"éal pour les jours ensoleillés.
Les colivers : jeune travailleur.se ou stagiaire âgé.e de 18 à 35 ans")</f>
        <v>Située en plein coeur de la ville haute de Charleroi, la maison Angleterre abrite un style Art-Deco. Elle se démarque par son choix de mobiliers raffinés et ses couleurs vives. Elle est composée de 10 chambres sur 3 étages, ainsi que d'un grand jardin, idéal pour les jours ensoleillés.
Les colivers : jeune travailleur.se ou stagiaire âgé.e de 18 à 35 ans</v>
      </c>
      <c r="C24" s="1" t="str">
        <f>IFERROR(__xludf.DUMMYFUNCTION("""COMPUTED_VALUE"""),"Rue d'Angleterre 11")</f>
        <v>Rue d'Angleterre 11</v>
      </c>
      <c r="D24" s="1" t="str">
        <f>IFERROR(__xludf.DUMMYFUNCTION("""COMPUTED_VALUE"""),"Charleroi")</f>
        <v>Charleroi</v>
      </c>
      <c r="E24" s="1" t="str">
        <f>IFERROR(__xludf.DUMMYFUNCTION("""COMPUTED_VALUE"""),"Bruxelles")</f>
        <v>Bruxelles</v>
      </c>
      <c r="F24" s="1" t="str">
        <f>IFERROR(__xludf.DUMMYFUNCTION("""COMPUTED_VALUE"""),"6000")</f>
        <v>6000</v>
      </c>
      <c r="G24" s="1">
        <f>IFERROR(__xludf.DUMMYFUNCTION("""COMPUTED_VALUE"""),50.4162611)</f>
        <v>50.4162611</v>
      </c>
      <c r="H24" s="1">
        <f>IFERROR(__xludf.DUMMYFUNCTION("""COMPUTED_VALUE"""),4.4507211)</f>
        <v>4.4507211</v>
      </c>
      <c r="I24" s="1">
        <f>IFERROR(__xludf.DUMMYFUNCTION("""COMPUTED_VALUE"""),450.0)</f>
        <v>450</v>
      </c>
      <c r="J24" s="4" t="str">
        <f>IFERROR(__xludf.DUMMYFUNCTION("""COMPUTED_VALUE"""),"https://colivme.com/coliving/belgium/charleroi/ikoab-angleterre")</f>
        <v>https://colivme.com/coliving/belgium/charleroi/ikoab-angleterre</v>
      </c>
      <c r="K24" s="1">
        <f>IFERROR(__xludf.DUMMYFUNCTION("""COMPUTED_VALUE"""),2.0)</f>
        <v>2</v>
      </c>
      <c r="L24" s="4" t="str">
        <f>IFERROR(__xludf.DUMMYFUNCTION("""COMPUTED_VALUE"""),"https://release-images.clm-rls.ifsalpha.com/4b613f0b-7c4b-40c9-a382-1a67b6922133")</f>
        <v>https://release-images.clm-rls.ifsalpha.com/4b613f0b-7c4b-40c9-a382-1a67b6922133</v>
      </c>
      <c r="M24" s="4" t="str">
        <f>IFERROR(__xludf.DUMMYFUNCTION("""COMPUTED_VALUE"""),"https://release-images.clm-rls.ifsalpha.com/0f9d8649-11d3-4849-ba43-9b66abdb90d5")</f>
        <v>https://release-images.clm-rls.ifsalpha.com/0f9d8649-11d3-4849-ba43-9b66abdb90d5</v>
      </c>
      <c r="N24" s="4" t="str">
        <f>IFERROR(__xludf.DUMMYFUNCTION("""COMPUTED_VALUE"""),"https://release-images.clm-rls.ifsalpha.com/a56530a7-526c-4cbf-a507-0cd8dfc070b7")</f>
        <v>https://release-images.clm-rls.ifsalpha.com/a56530a7-526c-4cbf-a507-0cd8dfc070b7</v>
      </c>
      <c r="O24" s="4" t="str">
        <f>IFERROR(__xludf.DUMMYFUNCTION("""COMPUTED_VALUE"""),"https://release-images.clm-rls.ifsalpha.com/6a7e311c-4fee-4bcf-b7e8-2c9e19123052")</f>
        <v>https://release-images.clm-rls.ifsalpha.com/6a7e311c-4fee-4bcf-b7e8-2c9e19123052</v>
      </c>
      <c r="P24" s="4" t="str">
        <f>IFERROR(__xludf.DUMMYFUNCTION("""COMPUTED_VALUE"""),"https://release-images.clm-rls.ifsalpha.com/b972ec76-a45b-4c93-bd3d-17ec328190d6")</f>
        <v>https://release-images.clm-rls.ifsalpha.com/b972ec76-a45b-4c93-bd3d-17ec328190d6</v>
      </c>
      <c r="Q24" s="4" t="str">
        <f>IFERROR(__xludf.DUMMYFUNCTION("""COMPUTED_VALUE"""),"https://release-images.clm-rls.ifsalpha.com/1ac2738d-286b-4e6b-8954-4b0561de81b0")</f>
        <v>https://release-images.clm-rls.ifsalpha.com/1ac2738d-286b-4e6b-8954-4b0561de81b0</v>
      </c>
      <c r="R24" s="1"/>
      <c r="S24" s="1"/>
      <c r="T24" s="1"/>
      <c r="U24" s="1"/>
    </row>
    <row r="25">
      <c r="A25" s="1" t="str">
        <f>IFERROR(__xludf.DUMMYFUNCTION("""COMPUTED_VALUE"""),"IKOAB - Isaac")</f>
        <v>IKOAB - Isaac</v>
      </c>
      <c r="B25" s="1" t="str">
        <f>IFERROR(__xludf.DUMMYFUNCTION("""COMPUTED_VALUE"""),"La maison Isaac se trouve à quelques pas du Parc Hiernaux et du centre commercial Ville 2. Cette jolie petite maison a été aménagée dans un style scandinave et épuré. Elle dispose de 6 chambres spacieuses et modernes, dont les plafonds sont habillés de to"&amp;"ns pastels.
Les colivers : jeune travailleur.se ou stagiaire âgé.e de 18 à 35 ans ")</f>
        <v>La maison Isaac se trouve à quelques pas du Parc Hiernaux et du centre commercial Ville 2. Cette jolie petite maison a été aménagée dans un style scandinave et épuré. Elle dispose de 6 chambres spacieuses et modernes, dont les plafonds sont habillés de tons pastels.
Les colivers : jeune travailleur.se ou stagiaire âgé.e de 18 à 35 ans </v>
      </c>
      <c r="C25" s="1" t="str">
        <f>IFERROR(__xludf.DUMMYFUNCTION("""COMPUTED_VALUE"""),"23 Rue Isaac")</f>
        <v>23 Rue Isaac</v>
      </c>
      <c r="D25" s="1" t="str">
        <f>IFERROR(__xludf.DUMMYFUNCTION("""COMPUTED_VALUE"""),"Charleroi")</f>
        <v>Charleroi</v>
      </c>
      <c r="E25" s="1" t="str">
        <f>IFERROR(__xludf.DUMMYFUNCTION("""COMPUTED_VALUE"""),"Bruxelles")</f>
        <v>Bruxelles</v>
      </c>
      <c r="F25" s="1" t="str">
        <f>IFERROR(__xludf.DUMMYFUNCTION("""COMPUTED_VALUE"""),"6000")</f>
        <v>6000</v>
      </c>
      <c r="G25" s="1">
        <f>IFERROR(__xludf.DUMMYFUNCTION("""COMPUTED_VALUE"""),50.4156459)</f>
        <v>50.4156459</v>
      </c>
      <c r="H25" s="1">
        <f>IFERROR(__xludf.DUMMYFUNCTION("""COMPUTED_VALUE"""),4.4501966)</f>
        <v>4.4501966</v>
      </c>
      <c r="I25" s="1">
        <f>IFERROR(__xludf.DUMMYFUNCTION("""COMPUTED_VALUE"""),535.0)</f>
        <v>535</v>
      </c>
      <c r="J25" s="4" t="str">
        <f>IFERROR(__xludf.DUMMYFUNCTION("""COMPUTED_VALUE"""),"https://colivme.com/coliving/belgium/charleroi/ikoab-isaac")</f>
        <v>https://colivme.com/coliving/belgium/charleroi/ikoab-isaac</v>
      </c>
      <c r="K25" s="1">
        <f>IFERROR(__xludf.DUMMYFUNCTION("""COMPUTED_VALUE"""),3.0)</f>
        <v>3</v>
      </c>
      <c r="L25" s="4" t="str">
        <f>IFERROR(__xludf.DUMMYFUNCTION("""COMPUTED_VALUE"""),"https://release-images.clm-rls.ifsalpha.com/ba729fb0-e4f8-486b-a53c-3566cbdda6d6")</f>
        <v>https://release-images.clm-rls.ifsalpha.com/ba729fb0-e4f8-486b-a53c-3566cbdda6d6</v>
      </c>
      <c r="M25" s="4" t="str">
        <f>IFERROR(__xludf.DUMMYFUNCTION("""COMPUTED_VALUE"""),"https://release-images.clm-rls.ifsalpha.com/ca7f11f3-a13c-459f-82fa-9eed66324b81")</f>
        <v>https://release-images.clm-rls.ifsalpha.com/ca7f11f3-a13c-459f-82fa-9eed66324b81</v>
      </c>
      <c r="N25" s="4" t="str">
        <f>IFERROR(__xludf.DUMMYFUNCTION("""COMPUTED_VALUE"""),"https://release-images.clm-rls.ifsalpha.com/20753359-356a-47ea-99da-51231dd828da")</f>
        <v>https://release-images.clm-rls.ifsalpha.com/20753359-356a-47ea-99da-51231dd828da</v>
      </c>
      <c r="O25" s="4" t="str">
        <f>IFERROR(__xludf.DUMMYFUNCTION("""COMPUTED_VALUE"""),"https://release-images.clm-rls.ifsalpha.com/485a534d-c8dc-4d62-98a6-6acd45ee3978")</f>
        <v>https://release-images.clm-rls.ifsalpha.com/485a534d-c8dc-4d62-98a6-6acd45ee3978</v>
      </c>
      <c r="P25" s="1"/>
      <c r="Q25" s="1"/>
      <c r="R25" s="1"/>
      <c r="S25" s="1"/>
      <c r="T25" s="1"/>
      <c r="U25" s="1"/>
    </row>
    <row r="26">
      <c r="A26" s="1" t="str">
        <f>IFERROR(__xludf.DUMMYFUNCTION("""COMPUTED_VALUE"""),"IKOAB - Louvain ")</f>
        <v>IKOAB - Louvain </v>
      </c>
      <c r="B26" s="1" t="str">
        <f>IFERROR(__xludf.DUMMYFUNCTION("""COMPUTED_VALUE"""),"Cette incroyable maison de caractère abritant 17 chambres est située près de la place de la Digue et proche de toutes les commodités. Louvain nous séduit notamment grâce à son magnifique jardin de 200m2, ses couleurs vives et ses généreux espaces.")</f>
        <v>Cette incroyable maison de caractère abritant 17 chambres est située près de la place de la Digue et proche de toutes les commodités. Louvain nous séduit notamment grâce à son magnifique jardin de 200m2, ses couleurs vives et ses généreux espaces.</v>
      </c>
      <c r="C26" s="1" t="str">
        <f>IFERROR(__xludf.DUMMYFUNCTION("""COMPUTED_VALUE"""),"Rue de Louvain 8")</f>
        <v>Rue de Louvain 8</v>
      </c>
      <c r="D26" s="1" t="str">
        <f>IFERROR(__xludf.DUMMYFUNCTION("""COMPUTED_VALUE"""),"Charleroi")</f>
        <v>Charleroi</v>
      </c>
      <c r="E26" s="1" t="str">
        <f>IFERROR(__xludf.DUMMYFUNCTION("""COMPUTED_VALUE"""),"Bruxelles ")</f>
        <v>Bruxelles </v>
      </c>
      <c r="F26" s="1" t="str">
        <f>IFERROR(__xludf.DUMMYFUNCTION("""COMPUTED_VALUE"""),"6000")</f>
        <v>6000</v>
      </c>
      <c r="G26" s="1">
        <f>IFERROR(__xludf.DUMMYFUNCTION("""COMPUTED_VALUE"""),50.4625374)</f>
        <v>50.4625374</v>
      </c>
      <c r="H26" s="1">
        <f>IFERROR(__xludf.DUMMYFUNCTION("""COMPUTED_VALUE"""),4.458821299999999)</f>
        <v>4.4588213</v>
      </c>
      <c r="I26" s="1">
        <f>IFERROR(__xludf.DUMMYFUNCTION("""COMPUTED_VALUE"""),510.0)</f>
        <v>510</v>
      </c>
      <c r="J26" s="4" t="str">
        <f>IFERROR(__xludf.DUMMYFUNCTION("""COMPUTED_VALUE"""),"https://colivme.com/coliving/belgium/charleroi/ikoab-louvain")</f>
        <v>https://colivme.com/coliving/belgium/charleroi/ikoab-louvain</v>
      </c>
      <c r="K26" s="1">
        <f>IFERROR(__xludf.DUMMYFUNCTION("""COMPUTED_VALUE"""),17.0)</f>
        <v>17</v>
      </c>
      <c r="L26" s="4" t="str">
        <f>IFERROR(__xludf.DUMMYFUNCTION("""COMPUTED_VALUE"""),"https://release-images.clm-rls.ifsalpha.com/db4e0e85-460a-4e0b-8a8e-2b3900e59a21")</f>
        <v>https://release-images.clm-rls.ifsalpha.com/db4e0e85-460a-4e0b-8a8e-2b3900e59a21</v>
      </c>
      <c r="M26" s="4" t="str">
        <f>IFERROR(__xludf.DUMMYFUNCTION("""COMPUTED_VALUE"""),"https://release-images.clm-rls.ifsalpha.com/8ae7d36c-0a41-4017-ab1f-a8514796c85a")</f>
        <v>https://release-images.clm-rls.ifsalpha.com/8ae7d36c-0a41-4017-ab1f-a8514796c85a</v>
      </c>
      <c r="N26" s="4" t="str">
        <f>IFERROR(__xludf.DUMMYFUNCTION("""COMPUTED_VALUE"""),"https://release-images.clm-rls.ifsalpha.com/94202917-f4ff-4215-9301-c6532651c564")</f>
        <v>https://release-images.clm-rls.ifsalpha.com/94202917-f4ff-4215-9301-c6532651c564</v>
      </c>
      <c r="O26" s="4" t="str">
        <f>IFERROR(__xludf.DUMMYFUNCTION("""COMPUTED_VALUE"""),"https://release-images.clm-rls.ifsalpha.com/84c5fff6-2bc9-4891-940e-9573bb0c1388")</f>
        <v>https://release-images.clm-rls.ifsalpha.com/84c5fff6-2bc9-4891-940e-9573bb0c1388</v>
      </c>
      <c r="P26" s="4" t="str">
        <f>IFERROR(__xludf.DUMMYFUNCTION("""COMPUTED_VALUE"""),"https://release-images.clm-rls.ifsalpha.com/6d32c1ad-f9a1-42b5-a00c-a2d8e94dc4d5")</f>
        <v>https://release-images.clm-rls.ifsalpha.com/6d32c1ad-f9a1-42b5-a00c-a2d8e94dc4d5</v>
      </c>
      <c r="Q26" s="1"/>
      <c r="R26" s="1"/>
      <c r="S26" s="1"/>
      <c r="T26" s="1"/>
      <c r="U26" s="1"/>
    </row>
    <row r="27">
      <c r="A27" s="1" t="str">
        <f>IFERROR(__xludf.DUMMYFUNCTION("""COMPUTED_VALUE"""),"Camelot Europe Châtellerault")</f>
        <v>Camelot Europe Châtellerault</v>
      </c>
      <c r="B27" s="1" t="str">
        <f>IFERROR(__xludf.DUMMYFUNCTION("""COMPUTED_VALUE"""),"Camelot Europe vous propose dans une résidence sécurisée à Châtellerault ,  une solution de logement temporaire à moindre coût et atypique dans un immeuble de bureaux.
Sous format 'Coliving' vous pourrez profiter de chambres entre 15 et 45 m².
Vous part"&amp;"agerez salle de douches/ sanitaires et cuisines.
Nous acceptons les personnes justifiant d’une activité professionnelle au sein de la région ou étudiant ayant un garant.
")</f>
        <v>Camelot Europe vous propose dans une résidence sécurisée à Châtellerault ,  une solution de logement temporaire à moindre coût et atypique dans un immeuble de bureaux.
Sous format 'Coliving' vous pourrez profiter de chambres entre 15 et 45 m².
Vous partagerez salle de douches/ sanitaires et cuisines.
Nous acceptons les personnes justifiant d’une activité professionnelle au sein de la région ou étudiant ayant un garant.
</v>
      </c>
      <c r="C27" s="1" t="str">
        <f>IFERROR(__xludf.DUMMYFUNCTION("""COMPUTED_VALUE"""),"2 rue marcel paul")</f>
        <v>2 rue marcel paul</v>
      </c>
      <c r="D27" s="1" t="str">
        <f>IFERROR(__xludf.DUMMYFUNCTION("""COMPUTED_VALUE"""),"Chatellerault")</f>
        <v>Chatellerault</v>
      </c>
      <c r="E27" s="1" t="str">
        <f>IFERROR(__xludf.DUMMYFUNCTION("""COMPUTED_VALUE"""),"France")</f>
        <v>France</v>
      </c>
      <c r="F27" s="1" t="str">
        <f>IFERROR(__xludf.DUMMYFUNCTION("""COMPUTED_VALUE"""),"86100")</f>
        <v>86100</v>
      </c>
      <c r="G27" s="1">
        <f>IFERROR(__xludf.DUMMYFUNCTION("""COMPUTED_VALUE"""),46.8155195)</f>
        <v>46.8155195</v>
      </c>
      <c r="H27" s="1">
        <f>IFERROR(__xludf.DUMMYFUNCTION("""COMPUTED_VALUE"""),0.5548652)</f>
        <v>0.5548652</v>
      </c>
      <c r="I27" s="1">
        <f>IFERROR(__xludf.DUMMYFUNCTION("""COMPUTED_VALUE"""),175.0)</f>
        <v>175</v>
      </c>
      <c r="J27" s="4" t="str">
        <f>IFERROR(__xludf.DUMMYFUNCTION("""COMPUTED_VALUE"""),"https://colivme.com/coliving/france/chatellerault/camelot-europe-chatellerault")</f>
        <v>https://colivme.com/coliving/france/chatellerault/camelot-europe-chatellerault</v>
      </c>
      <c r="K27" s="1">
        <f>IFERROR(__xludf.DUMMYFUNCTION("""COMPUTED_VALUE"""),13.0)</f>
        <v>13</v>
      </c>
      <c r="L27" s="4" t="str">
        <f>IFERROR(__xludf.DUMMYFUNCTION("""COMPUTED_VALUE"""),"https://release-images.clm-rls.ifsalpha.com/bcad42ef-07ee-4ae8-b3df-c00204a9294e")</f>
        <v>https://release-images.clm-rls.ifsalpha.com/bcad42ef-07ee-4ae8-b3df-c00204a9294e</v>
      </c>
      <c r="M27" s="4" t="str">
        <f>IFERROR(__xludf.DUMMYFUNCTION("""COMPUTED_VALUE"""),"https://release-images.clm-rls.ifsalpha.com/45026689-46cf-42fa-8e9a-e4280f123cd0")</f>
        <v>https://release-images.clm-rls.ifsalpha.com/45026689-46cf-42fa-8e9a-e4280f123cd0</v>
      </c>
      <c r="N27" s="4" t="str">
        <f>IFERROR(__xludf.DUMMYFUNCTION("""COMPUTED_VALUE"""),"https://release-images.clm-rls.ifsalpha.com/f8a629af-146d-4d6f-b4c3-924e1ab36961")</f>
        <v>https://release-images.clm-rls.ifsalpha.com/f8a629af-146d-4d6f-b4c3-924e1ab36961</v>
      </c>
      <c r="O27" s="1"/>
      <c r="P27" s="1"/>
      <c r="Q27" s="1"/>
      <c r="R27" s="1"/>
      <c r="S27" s="1"/>
      <c r="T27" s="1"/>
      <c r="U27" s="1"/>
    </row>
    <row r="28">
      <c r="A28" s="1" t="str">
        <f>IFERROR(__xludf.DUMMYFUNCTION("""COMPUTED_VALUE"""),"Camelot Europe Chauny")</f>
        <v>Camelot Europe Chauny</v>
      </c>
      <c r="B28" s="1" t="str">
        <f>IFERROR(__xludf.DUMMYFUNCTION("""COMPUTED_VALUE"""),"Camelot Europe vous propose dans une résidence sécurisée située à 5 min à pied de la gare de Chauny.
Cette résidence d'environ 1000m2 dispose de plusieurs chambres au format 'coliving'.
Vous disposez de plus d'un patio/ jardin d'intérieur d’une cuisine c"&amp;"ommune de 22 m² d'une salle d'eau équipée de 3 cabines de douches individuelles et de toilettes avec lavabo.
Les chambres sont spacieuses de 12 à 40 m² par personne à partir de 175€ suivant la surface (eau chauffage et électricité compris).
Nous acceptons"&amp;" les personnes justifiant d’une activité professionnelle au sein de la région ou étudiant ayant un garant.")</f>
        <v>Camelot Europe vous propose dans une résidence sécurisée située à 5 min à pied de la gare de Chauny.
Cette résidence d'environ 1000m2 dispose de plusieurs chambres au format 'coliving'.
Vous disposez de plus d'un patio/ jardin d'intérieur d’une cuisine commune de 22 m² d'une salle d'eau équipée de 3 cabines de douches individuelles et de toilettes avec lavabo.
Les chambres sont spacieuses de 12 à 40 m² par personne à partir de 175€ suivant la surface (eau chauffage et électricité compris).
Nous acceptons les personnes justifiant d’une activité professionnelle au sein de la région ou étudiant ayant un garant.</v>
      </c>
      <c r="C28" s="1" t="str">
        <f>IFERROR(__xludf.DUMMYFUNCTION("""COMPUTED_VALUE"""),"16 rue geo lufbery 19 quai gayant")</f>
        <v>16 rue geo lufbery 19 quai gayant</v>
      </c>
      <c r="D28" s="1" t="str">
        <f>IFERROR(__xludf.DUMMYFUNCTION("""COMPUTED_VALUE"""),"Chauny")</f>
        <v>Chauny</v>
      </c>
      <c r="E28" s="1" t="str">
        <f>IFERROR(__xludf.DUMMYFUNCTION("""COMPUTED_VALUE"""),"France")</f>
        <v>France</v>
      </c>
      <c r="F28" s="1" t="str">
        <f>IFERROR(__xludf.DUMMYFUNCTION("""COMPUTED_VALUE"""),"2300")</f>
        <v>2300</v>
      </c>
      <c r="G28" s="1">
        <f>IFERROR(__xludf.DUMMYFUNCTION("""COMPUTED_VALUE"""),49.6112967)</f>
        <v>49.6112967</v>
      </c>
      <c r="H28" s="1">
        <f>IFERROR(__xludf.DUMMYFUNCTION("""COMPUTED_VALUE"""),3.2257136)</f>
        <v>3.2257136</v>
      </c>
      <c r="I28" s="1">
        <f>IFERROR(__xludf.DUMMYFUNCTION("""COMPUTED_VALUE"""),175.0)</f>
        <v>175</v>
      </c>
      <c r="J28" s="4" t="str">
        <f>IFERROR(__xludf.DUMMYFUNCTION("""COMPUTED_VALUE"""),"https://colivme.com/coliving/france/chauny/camelot-europe-chauny")</f>
        <v>https://colivme.com/coliving/france/chauny/camelot-europe-chauny</v>
      </c>
      <c r="K28" s="1">
        <f>IFERROR(__xludf.DUMMYFUNCTION("""COMPUTED_VALUE"""),10.0)</f>
        <v>10</v>
      </c>
      <c r="L28" s="4" t="str">
        <f>IFERROR(__xludf.DUMMYFUNCTION("""COMPUTED_VALUE"""),"https://release-images.clm-rls.ifsalpha.com/ec6a589c-001a-4bfe-86f0-4b0362f83d4e")</f>
        <v>https://release-images.clm-rls.ifsalpha.com/ec6a589c-001a-4bfe-86f0-4b0362f83d4e</v>
      </c>
      <c r="M28" s="4" t="str">
        <f>IFERROR(__xludf.DUMMYFUNCTION("""COMPUTED_VALUE"""),"https://release-images.clm-rls.ifsalpha.com/c9ed495d-8974-4736-8551-d525110fdac2")</f>
        <v>https://release-images.clm-rls.ifsalpha.com/c9ed495d-8974-4736-8551-d525110fdac2</v>
      </c>
      <c r="N28" s="4" t="str">
        <f>IFERROR(__xludf.DUMMYFUNCTION("""COMPUTED_VALUE"""),"https://release-images.clm-rls.ifsalpha.com/23f8416f-39cc-4dfa-bf56-b070e08dfb08")</f>
        <v>https://release-images.clm-rls.ifsalpha.com/23f8416f-39cc-4dfa-bf56-b070e08dfb08</v>
      </c>
      <c r="O28" s="1"/>
      <c r="P28" s="1"/>
      <c r="Q28" s="1"/>
      <c r="R28" s="1"/>
      <c r="S28" s="1"/>
      <c r="T28" s="1"/>
      <c r="U28" s="1"/>
    </row>
    <row r="29">
      <c r="A29" s="1" t="str">
        <f>IFERROR(__xludf.DUMMYFUNCTION("""COMPUTED_VALUE"""),"Camelot Europe Cholet")</f>
        <v>Camelot Europe Cholet</v>
      </c>
      <c r="B29" s="1" t="str">
        <f>IFERROR(__xludf.DUMMYFUNCTION("""COMPUTED_VALUE"""),"
Camelot Europe vous propose dans une résidence sécurisée, plusieurs chambres  sur 2 niveaux, allant d’une superficie de 17 m² à 40m² selon les disponibilités.
L’offre de logement est proposée sous format de coliving, la cuisine, les sanitaires et les sa"&amp;"lles de bains sont à partager.
Nous acceptons les personnes justifiant d’une activité professionnelle au sein de la région ou étudiant ayant un garant.
")</f>
        <v>
Camelot Europe vous propose dans une résidence sécurisée, plusieurs chambres  sur 2 niveaux, allant d’une superficie de 17 m² à 40m² selon les disponibilités.
L’offre de logement est proposée sous format de coliving, la cuisine, les sanitaires et les salles de bains sont à partager.
Nous acceptons les personnes justifiant d’une activité professionnelle au sein de la région ou étudiant ayant un garant.
</v>
      </c>
      <c r="C29" s="1" t="str">
        <f>IFERROR(__xludf.DUMMYFUNCTION("""COMPUTED_VALUE"""),"2 rue Barjot")</f>
        <v>2 rue Barjot</v>
      </c>
      <c r="D29" s="1" t="str">
        <f>IFERROR(__xludf.DUMMYFUNCTION("""COMPUTED_VALUE"""),"Cholet")</f>
        <v>Cholet</v>
      </c>
      <c r="E29" s="1" t="str">
        <f>IFERROR(__xludf.DUMMYFUNCTION("""COMPUTED_VALUE"""),"France")</f>
        <v>France</v>
      </c>
      <c r="F29" s="1" t="str">
        <f>IFERROR(__xludf.DUMMYFUNCTION("""COMPUTED_VALUE"""),"49300")</f>
        <v>49300</v>
      </c>
      <c r="G29" s="1">
        <f>IFERROR(__xludf.DUMMYFUNCTION("""COMPUTED_VALUE"""),47.0567865)</f>
        <v>47.0567865</v>
      </c>
      <c r="H29" s="1">
        <f>IFERROR(__xludf.DUMMYFUNCTION("""COMPUTED_VALUE"""),-0.8847485)</f>
        <v>-0.8847485</v>
      </c>
      <c r="I29" s="1">
        <f>IFERROR(__xludf.DUMMYFUNCTION("""COMPUTED_VALUE"""),175.0)</f>
        <v>175</v>
      </c>
      <c r="J29" s="4" t="str">
        <f>IFERROR(__xludf.DUMMYFUNCTION("""COMPUTED_VALUE"""),"https://colivme.com/coliving/france/cholet/camelot-europe-cholet")</f>
        <v>https://colivme.com/coliving/france/cholet/camelot-europe-cholet</v>
      </c>
      <c r="K29" s="1">
        <f>IFERROR(__xludf.DUMMYFUNCTION("""COMPUTED_VALUE"""),7.0)</f>
        <v>7</v>
      </c>
      <c r="L29" s="4" t="str">
        <f>IFERROR(__xludf.DUMMYFUNCTION("""COMPUTED_VALUE"""),"https://release-images.clm-rls.ifsalpha.com/42b26d87-c61e-467c-ae2e-e7fb3270a11a")</f>
        <v>https://release-images.clm-rls.ifsalpha.com/42b26d87-c61e-467c-ae2e-e7fb3270a11a</v>
      </c>
      <c r="M29" s="4" t="str">
        <f>IFERROR(__xludf.DUMMYFUNCTION("""COMPUTED_VALUE"""),"https://release-images.clm-rls.ifsalpha.com/b2b5e0ac-9fd5-4275-ac1b-bb42bf1260d1")</f>
        <v>https://release-images.clm-rls.ifsalpha.com/b2b5e0ac-9fd5-4275-ac1b-bb42bf1260d1</v>
      </c>
      <c r="N29" s="4" t="str">
        <f>IFERROR(__xludf.DUMMYFUNCTION("""COMPUTED_VALUE"""),"https://release-images.clm-rls.ifsalpha.com/0b332020-70fb-46fa-9d4c-f40bf94f2bdd")</f>
        <v>https://release-images.clm-rls.ifsalpha.com/0b332020-70fb-46fa-9d4c-f40bf94f2bdd</v>
      </c>
      <c r="O29" s="1"/>
      <c r="P29" s="1"/>
      <c r="Q29" s="1"/>
      <c r="R29" s="1"/>
      <c r="S29" s="1"/>
      <c r="T29" s="1"/>
      <c r="U29" s="1"/>
    </row>
    <row r="30">
      <c r="A30" s="1" t="str">
        <f>IFERROR(__xludf.DUMMYFUNCTION("""COMPUTED_VALUE"""),"Le Hüb by Privilodges")</f>
        <v>Le Hüb by Privilodges</v>
      </c>
      <c r="B30" s="1" t="str">
        <f>IFERROR(__xludf.DUMMYFUNCTION("""COMPUTED_VALUE"""),"Le vrai Co-living à Grenoble 
Vous venez en touriste, pour le business ou pour vos études ? Vous aimez votre tranquillité mais sans être sauvage ?
Vous êtes ouvert aux rencontres et au partage ? Ça tombe bien : le co-living, c’est notre spécialité.
Pour"&amp;" créer du lien et gérer l’ambiance, notre équipe est toujours là, disponible et attentive mais en toute discrétion.
Welcome to le Hüb !")</f>
        <v>Le vrai Co-living à Grenoble 
Vous venez en touriste, pour le business ou pour vos études ? Vous aimez votre tranquillité mais sans être sauvage ?
Vous êtes ouvert aux rencontres et au partage ? Ça tombe bien : le co-living, c’est notre spécialité.
Pour créer du lien et gérer l’ambiance, notre équipe est toujours là, disponible et attentive mais en toute discrétion.
Welcome to le Hüb !</v>
      </c>
      <c r="C30" s="1" t="str">
        <f>IFERROR(__xludf.DUMMYFUNCTION("""COMPUTED_VALUE"""),"25 avenue Doyen Louis Weil")</f>
        <v>25 avenue Doyen Louis Weil</v>
      </c>
      <c r="D30" s="1" t="str">
        <f>IFERROR(__xludf.DUMMYFUNCTION("""COMPUTED_VALUE"""),"Grenoble")</f>
        <v>Grenoble</v>
      </c>
      <c r="E30" s="1" t="str">
        <f>IFERROR(__xludf.DUMMYFUNCTION("""COMPUTED_VALUE"""),"France")</f>
        <v>France</v>
      </c>
      <c r="F30" s="1" t="str">
        <f>IFERROR(__xludf.DUMMYFUNCTION("""COMPUTED_VALUE"""),"38000")</f>
        <v>38000</v>
      </c>
      <c r="G30" s="1">
        <f>IFERROR(__xludf.DUMMYFUNCTION("""COMPUTED_VALUE"""),45.1928727)</f>
        <v>45.1928727</v>
      </c>
      <c r="H30" s="1">
        <f>IFERROR(__xludf.DUMMYFUNCTION("""COMPUTED_VALUE"""),5.7119165)</f>
        <v>5.7119165</v>
      </c>
      <c r="I30" s="1">
        <f>IFERROR(__xludf.DUMMYFUNCTION("""COMPUTED_VALUE"""),990.0)</f>
        <v>990</v>
      </c>
      <c r="J30" s="4" t="str">
        <f>IFERROR(__xludf.DUMMYFUNCTION("""COMPUTED_VALUE"""),"https://colivme.com/coliving/france/grenoble/le-hub-by-privilodges")</f>
        <v>https://colivme.com/coliving/france/grenoble/le-hub-by-privilodges</v>
      </c>
      <c r="K30" s="1">
        <f>IFERROR(__xludf.DUMMYFUNCTION("""COMPUTED_VALUE"""),20.0)</f>
        <v>20</v>
      </c>
      <c r="L30" s="4" t="str">
        <f>IFERROR(__xludf.DUMMYFUNCTION("""COMPUTED_VALUE"""),"https://release-images.clm-rls.ifsalpha.com/b99fbaa2-a65f-41f9-b5d8-467c07f42559")</f>
        <v>https://release-images.clm-rls.ifsalpha.com/b99fbaa2-a65f-41f9-b5d8-467c07f42559</v>
      </c>
      <c r="M30" s="4" t="str">
        <f>IFERROR(__xludf.DUMMYFUNCTION("""COMPUTED_VALUE"""),"https://release-images.clm-rls.ifsalpha.com/027a82a3-b082-4d44-9150-7b1f0dccca1a")</f>
        <v>https://release-images.clm-rls.ifsalpha.com/027a82a3-b082-4d44-9150-7b1f0dccca1a</v>
      </c>
      <c r="N30" s="4" t="str">
        <f>IFERROR(__xludf.DUMMYFUNCTION("""COMPUTED_VALUE"""),"https://release-images.clm-rls.ifsalpha.com/c21f2c47-814a-44bb-bedb-8cd278a022b5")</f>
        <v>https://release-images.clm-rls.ifsalpha.com/c21f2c47-814a-44bb-bedb-8cd278a022b5</v>
      </c>
      <c r="O30" s="4" t="str">
        <f>IFERROR(__xludf.DUMMYFUNCTION("""COMPUTED_VALUE"""),"https://release-images.clm-rls.ifsalpha.com/3178d6a6-e30d-4a50-b427-10d318715a7f")</f>
        <v>https://release-images.clm-rls.ifsalpha.com/3178d6a6-e30d-4a50-b427-10d318715a7f</v>
      </c>
      <c r="P30" s="4" t="str">
        <f>IFERROR(__xludf.DUMMYFUNCTION("""COMPUTED_VALUE"""),"https://release-images.clm-rls.ifsalpha.com/fe1ae792-efd9-440b-a55c-6b166a4150a2")</f>
        <v>https://release-images.clm-rls.ifsalpha.com/fe1ae792-efd9-440b-a55c-6b166a4150a2</v>
      </c>
      <c r="Q30" s="4" t="str">
        <f>IFERROR(__xludf.DUMMYFUNCTION("""COMPUTED_VALUE"""),"https://release-images.clm-rls.ifsalpha.com/22c132f5-292d-4834-8d03-b2c35ea44cca")</f>
        <v>https://release-images.clm-rls.ifsalpha.com/22c132f5-292d-4834-8d03-b2c35ea44cca</v>
      </c>
      <c r="R30" s="1"/>
      <c r="S30" s="4" t="str">
        <f>IFERROR(__xludf.DUMMYFUNCTION("""COMPUTED_VALUE"""),"https://release-images.clm-rls.ifsalpha.com/7228bf30-0841-421d-9c4c-d9e1516b14f4")</f>
        <v>https://release-images.clm-rls.ifsalpha.com/7228bf30-0841-421d-9c4c-d9e1516b14f4</v>
      </c>
      <c r="T30" s="1"/>
      <c r="U30" s="1"/>
    </row>
    <row r="31">
      <c r="A31" s="1" t="str">
        <f>IFERROR(__xludf.DUMMYFUNCTION("""COMPUTED_VALUE"""),"Stud' Grenoble")</f>
        <v>Stud' Grenoble</v>
      </c>
      <c r="B31" s="1" t="str">
        <f>IFERROR(__xludf.DUMMYFUNCTION("""COMPUTED_VALUE"""),"Votre studio entièrement meublé (lit, bureau, table repas, chaises, penderie, étagères...) avec cuisine équipée (évier, table de cuisson, réfrigérateur, four à micro-ondes, vaisselles) et salle de douche individuelle.")</f>
        <v>Votre studio entièrement meublé (lit, bureau, table repas, chaises, penderie, étagères...) avec cuisine équipée (évier, table de cuisson, réfrigérateur, four à micro-ondes, vaisselles) et salle de douche individuelle.</v>
      </c>
      <c r="C31" s="1" t="str">
        <f>IFERROR(__xludf.DUMMYFUNCTION("""COMPUTED_VALUE"""),"1 rue Roger Josserand")</f>
        <v>1 rue Roger Josserand</v>
      </c>
      <c r="D31" s="1" t="str">
        <f>IFERROR(__xludf.DUMMYFUNCTION("""COMPUTED_VALUE"""),"Grenoble")</f>
        <v>Grenoble</v>
      </c>
      <c r="E31" s="1" t="str">
        <f>IFERROR(__xludf.DUMMYFUNCTION("""COMPUTED_VALUE"""),"FRANCE")</f>
        <v>FRANCE</v>
      </c>
      <c r="F31" s="1" t="str">
        <f>IFERROR(__xludf.DUMMYFUNCTION("""COMPUTED_VALUE"""),"38000")</f>
        <v>38000</v>
      </c>
      <c r="G31" s="1">
        <f>IFERROR(__xludf.DUMMYFUNCTION("""COMPUTED_VALUE"""),45.1988785)</f>
        <v>45.1988785</v>
      </c>
      <c r="H31" s="1">
        <f>IFERROR(__xludf.DUMMYFUNCTION("""COMPUTED_VALUE"""),5.713983499999999)</f>
        <v>5.7139835</v>
      </c>
      <c r="I31" s="1"/>
      <c r="J31" s="4" t="str">
        <f>IFERROR(__xludf.DUMMYFUNCTION("""COMPUTED_VALUE"""),"https://colivme.com/coliving/france/grenoble/stud-grenoble")</f>
        <v>https://colivme.com/coliving/france/grenoble/stud-grenoble</v>
      </c>
      <c r="K31" s="1">
        <f>IFERROR(__xludf.DUMMYFUNCTION("""COMPUTED_VALUE"""),162.0)</f>
        <v>162</v>
      </c>
      <c r="L31" s="4" t="str">
        <f>IFERROR(__xludf.DUMMYFUNCTION("""COMPUTED_VALUE"""),"https://release-images.clm-rls.ifsalpha.com/59d2948c-024b-4bfb-a7aa-24b3a0aca600")</f>
        <v>https://release-images.clm-rls.ifsalpha.com/59d2948c-024b-4bfb-a7aa-24b3a0aca600</v>
      </c>
      <c r="M31" s="4" t="str">
        <f>IFERROR(__xludf.DUMMYFUNCTION("""COMPUTED_VALUE"""),"https://release-images.clm-rls.ifsalpha.com/6f7b3cbd-ed47-4433-a16b-c22c3a95257b")</f>
        <v>https://release-images.clm-rls.ifsalpha.com/6f7b3cbd-ed47-4433-a16b-c22c3a95257b</v>
      </c>
      <c r="N31" s="4" t="str">
        <f>IFERROR(__xludf.DUMMYFUNCTION("""COMPUTED_VALUE"""),"https://release-images.clm-rls.ifsalpha.com/0e2c8720-cbc3-4eb1-9c33-abd6123fab40")</f>
        <v>https://release-images.clm-rls.ifsalpha.com/0e2c8720-cbc3-4eb1-9c33-abd6123fab40</v>
      </c>
      <c r="O31" s="1"/>
      <c r="P31" s="1"/>
      <c r="Q31" s="1"/>
      <c r="R31" s="1"/>
      <c r="S31" s="4" t="str">
        <f>IFERROR(__xludf.DUMMYFUNCTION("""COMPUTED_VALUE"""),"https://release-images.clm-rls.ifsalpha.com/19e5a744-72b0-4860-9a11-927e6049de31")</f>
        <v>https://release-images.clm-rls.ifsalpha.com/19e5a744-72b0-4860-9a11-927e6049de31</v>
      </c>
      <c r="T31" s="4" t="str">
        <f>IFERROR(__xludf.DUMMYFUNCTION("""COMPUTED_VALUE"""),"https://release-images.clm-rls.ifsalpha.com/a51001f6-63a6-4af9-b18f-218d488c6d7b")</f>
        <v>https://release-images.clm-rls.ifsalpha.com/a51001f6-63a6-4af9-b18f-218d488c6d7b</v>
      </c>
      <c r="U31" s="1"/>
    </row>
    <row r="32">
      <c r="A32" s="1" t="str">
        <f>IFERROR(__xludf.DUMMYFUNCTION("""COMPUTED_VALUE"""),"Sun and Co ")</f>
        <v>Sun and Co </v>
      </c>
      <c r="B32" s="1" t="str">
        <f>IFERROR(__xludf.DUMMYFUNCTION("""COMPUTED_VALUE"""),"Our home offers you and up to twenty other professionals the perfect vibe to rest, work and have fun, surrounded by two national parks and hidden beaches in one of the best climates in the world. A place to enjoy a real work-leisure balance.
- Live in a "&amp;"19th century 4-floor house:
- Private or shared rooms
- Dream kitchen
- Over 200 sq meters of common areas
- BBQ terrace / chill out patio
- Cleaning service
- Communal supplies
- Free organic coffee")</f>
        <v>Our home offers you and up to twenty other professionals the perfect vibe to rest, work and have fun, surrounded by two national parks and hidden beaches in one of the best climates in the world. A place to enjoy a real work-leisure balance.
- Live in a 19th century 4-floor house:
- Private or shared rooms
- Dream kitchen
- Over 200 sq meters of common areas
- BBQ terrace / chill out patio
- Cleaning service
- Communal supplies
- Free organic coffee</v>
      </c>
      <c r="C32" s="1" t="str">
        <f>IFERROR(__xludf.DUMMYFUNCTION("""COMPUTED_VALUE"""),"Carrer Príncep d'Astúries")</f>
        <v>Carrer Príncep d'Astúries</v>
      </c>
      <c r="D32" s="1" t="str">
        <f>IFERROR(__xludf.DUMMYFUNCTION("""COMPUTED_VALUE"""),"Alacant")</f>
        <v>Alacant</v>
      </c>
      <c r="E32" s="1" t="str">
        <f>IFERROR(__xludf.DUMMYFUNCTION("""COMPUTED_VALUE"""),"Spain ")</f>
        <v>Spain </v>
      </c>
      <c r="F32" s="1" t="str">
        <f>IFERROR(__xludf.DUMMYFUNCTION("""COMPUTED_VALUE"""),"03730")</f>
        <v>03730</v>
      </c>
      <c r="G32" s="1">
        <f>IFERROR(__xludf.DUMMYFUNCTION("""COMPUTED_VALUE"""),38.7891413)</f>
        <v>38.7891413</v>
      </c>
      <c r="H32" s="1">
        <f>IFERROR(__xludf.DUMMYFUNCTION("""COMPUTED_VALUE"""),0.1615862)</f>
        <v>0.1615862</v>
      </c>
      <c r="I32" s="1">
        <f>IFERROR(__xludf.DUMMYFUNCTION("""COMPUTED_VALUE"""),600.0)</f>
        <v>600</v>
      </c>
      <c r="J32" s="4" t="str">
        <f>IFERROR(__xludf.DUMMYFUNCTION("""COMPUTED_VALUE"""),"https://colivme.com/coliving/spain/javea/sun-and-co")</f>
        <v>https://colivme.com/coliving/spain/javea/sun-and-co</v>
      </c>
      <c r="K32" s="1">
        <f>IFERROR(__xludf.DUMMYFUNCTION("""COMPUTED_VALUE"""),8.0)</f>
        <v>8</v>
      </c>
      <c r="L32" s="4" t="str">
        <f>IFERROR(__xludf.DUMMYFUNCTION("""COMPUTED_VALUE"""),"https://release-images.clm-rls.ifsalpha.com/c7a94f59-2762-4c6c-83ed-013e636a0037")</f>
        <v>https://release-images.clm-rls.ifsalpha.com/c7a94f59-2762-4c6c-83ed-013e636a0037</v>
      </c>
      <c r="M32" s="4" t="str">
        <f>IFERROR(__xludf.DUMMYFUNCTION("""COMPUTED_VALUE"""),"https://release-images.clm-rls.ifsalpha.com/274728fe-74b2-4863-bdc3-6bf90b042488")</f>
        <v>https://release-images.clm-rls.ifsalpha.com/274728fe-74b2-4863-bdc3-6bf90b042488</v>
      </c>
      <c r="N32" s="4" t="str">
        <f>IFERROR(__xludf.DUMMYFUNCTION("""COMPUTED_VALUE"""),"https://release-images.clm-rls.ifsalpha.com/f7b2e939-b571-4edb-a94b-9545907b349e")</f>
        <v>https://release-images.clm-rls.ifsalpha.com/f7b2e939-b571-4edb-a94b-9545907b349e</v>
      </c>
      <c r="O32" s="4" t="str">
        <f>IFERROR(__xludf.DUMMYFUNCTION("""COMPUTED_VALUE"""),"https://release-images.clm-rls.ifsalpha.com/5855fa79-f7dc-4a02-a64d-ec7954f09b5c")</f>
        <v>https://release-images.clm-rls.ifsalpha.com/5855fa79-f7dc-4a02-a64d-ec7954f09b5c</v>
      </c>
      <c r="P32" s="4" t="str">
        <f>IFERROR(__xludf.DUMMYFUNCTION("""COMPUTED_VALUE"""),"https://release-images.clm-rls.ifsalpha.com/d1ad81ec-4a4f-415f-82b1-f19aaff36abd")</f>
        <v>https://release-images.clm-rls.ifsalpha.com/d1ad81ec-4a4f-415f-82b1-f19aaff36abd</v>
      </c>
      <c r="Q32" s="1"/>
      <c r="R32" s="1"/>
      <c r="S32" s="4" t="str">
        <f>IFERROR(__xludf.DUMMYFUNCTION("""COMPUTED_VALUE"""),"https://release-images.clm-rls.ifsalpha.com/a02f614d-85d4-499b-8f6a-a8c18150c1cb")</f>
        <v>https://release-images.clm-rls.ifsalpha.com/a02f614d-85d4-499b-8f6a-a8c18150c1cb</v>
      </c>
      <c r="T32" s="4" t="str">
        <f>IFERROR(__xludf.DUMMYFUNCTION("""COMPUTED_VALUE"""),"https://release-images.clm-rls.ifsalpha.com/45cbccff-fe73-41fc-95da-21deedb54b77")</f>
        <v>https://release-images.clm-rls.ifsalpha.com/45cbccff-fe73-41fc-95da-21deedb54b77</v>
      </c>
      <c r="U32" s="1"/>
    </row>
    <row r="33">
      <c r="A33" s="1" t="str">
        <f>IFERROR(__xludf.DUMMYFUNCTION("""COMPUTED_VALUE"""),"Colonies - Brooks")</f>
        <v>Colonies - Brooks</v>
      </c>
      <c r="B33" s="1" t="str">
        <f>IFERROR(__xludf.DUMMYFUNCTION("""COMPUTED_VALUE"""),"BROOKS, notre première résidence à Lille est la maison parfaite pour vivre au quotidien en communauté. La résidence bénéficie d’une localisation idéale dans son quartier animé, à seulement 100 m de la station de Métro, Ligne 1 Palais des Beaux Arts.
Nous"&amp;" vous proposons 10 studios totalement meublés et leurs espaces communs à la fois fonctionnels, confortables et design.
Venez profiter d'un espace entièrement meublée avec sa cuisine et son salon spacieux mais surtout de sa salle de cinéma ! 👀")</f>
        <v>BROOKS, notre première résidence à Lille est la maison parfaite pour vivre au quotidien en communauté. La résidence bénéficie d’une localisation idéale dans son quartier animé, à seulement 100 m de la station de Métro, Ligne 1 Palais des Beaux Arts.
Nous vous proposons 10 studios totalement meublés et leurs espaces communs à la fois fonctionnels, confortables et design.
Venez profiter d'un espace entièrement meublée avec sa cuisine et son salon spacieux mais surtout de sa salle de cinéma ! 👀</v>
      </c>
      <c r="C33" s="1"/>
      <c r="D33" s="1" t="str">
        <f>IFERROR(__xludf.DUMMYFUNCTION("""COMPUTED_VALUE"""),"Lille")</f>
        <v>Lille</v>
      </c>
      <c r="E33" s="1" t="str">
        <f>IFERROR(__xludf.DUMMYFUNCTION("""COMPUTED_VALUE"""),"France")</f>
        <v>France</v>
      </c>
      <c r="F33" s="1"/>
      <c r="G33" s="1">
        <f>IFERROR(__xludf.DUMMYFUNCTION("""COMPUTED_VALUE"""),50.63768169999999)</f>
        <v>50.6376817</v>
      </c>
      <c r="H33" s="1">
        <f>IFERROR(__xludf.DUMMYFUNCTION("""COMPUTED_VALUE"""),3.069438)</f>
        <v>3.069438</v>
      </c>
      <c r="I33" s="1"/>
      <c r="J33" s="4" t="str">
        <f>IFERROR(__xludf.DUMMYFUNCTION("""COMPUTED_VALUE"""),"https://colivme.com/coliving/france/lille/colonies-brooks")</f>
        <v>https://colivme.com/coliving/france/lille/colonies-brooks</v>
      </c>
      <c r="K33" s="1">
        <f>IFERROR(__xludf.DUMMYFUNCTION("""COMPUTED_VALUE"""),10.0)</f>
        <v>10</v>
      </c>
      <c r="L33" s="4" t="str">
        <f>IFERROR(__xludf.DUMMYFUNCTION("""COMPUTED_VALUE"""),"https://release-images.clm-rls.ifsalpha.com/fd0ac973-e4d5-4b5f-a2ef-948ce21e15cd")</f>
        <v>https://release-images.clm-rls.ifsalpha.com/fd0ac973-e4d5-4b5f-a2ef-948ce21e15cd</v>
      </c>
      <c r="M33" s="4" t="str">
        <f>IFERROR(__xludf.DUMMYFUNCTION("""COMPUTED_VALUE"""),"https://release-images.clm-rls.ifsalpha.com/1911f3cc-82af-444c-8e99-300a5a30bc1b")</f>
        <v>https://release-images.clm-rls.ifsalpha.com/1911f3cc-82af-444c-8e99-300a5a30bc1b</v>
      </c>
      <c r="N33" s="4" t="str">
        <f>IFERROR(__xludf.DUMMYFUNCTION("""COMPUTED_VALUE"""),"https://release-images.clm-rls.ifsalpha.com/90ed0a6e-56d6-46a5-99a7-e1820eee8720")</f>
        <v>https://release-images.clm-rls.ifsalpha.com/90ed0a6e-56d6-46a5-99a7-e1820eee8720</v>
      </c>
      <c r="O33" s="4" t="str">
        <f>IFERROR(__xludf.DUMMYFUNCTION("""COMPUTED_VALUE"""),"https://release-images.clm-rls.ifsalpha.com/a921a454-b9ef-4452-86ac-c66c8b812388")</f>
        <v>https://release-images.clm-rls.ifsalpha.com/a921a454-b9ef-4452-86ac-c66c8b812388</v>
      </c>
      <c r="P33" s="1"/>
      <c r="Q33" s="1"/>
      <c r="R33" s="1"/>
      <c r="S33" s="1"/>
      <c r="T33" s="1"/>
      <c r="U33" s="1"/>
    </row>
    <row r="34">
      <c r="A34" s="1" t="str">
        <f>IFERROR(__xludf.DUMMYFUNCTION("""COMPUTED_VALUE"""),"Colonies - Mustang")</f>
        <v>Colonies - Mustang</v>
      </c>
      <c r="B34" s="1" t="str">
        <f>IFERROR(__xludf.DUMMYFUNCTION("""COMPUTED_VALUE"""),"Notre résidence de coliving à Marcq-en-Baroeul avec studios privés et espaces communs.
MUSTANG se situe à 10 minutes à vélo ou par tram de la gare Lille Europe/gare Lille Flandres. La maison compte 16 unités avec des espaces intérieurs baignés de lumière "&amp;"naturelle grâce à de grandes fenêtres. Des espaces communs tout aussi lumineux avec un espace salon-cuisine disposant d'un accès direct à la terrasse-barbecue. La maison donne sur un jardin luxuriant complètement isolé de la rue, résultant en un espace ca"&amp;"lme et agréable.
La façade de briques rouges donne un réel aspect accueillant à cette maison.
DATE D'OUVERTURE : PREMIERE SEMAINE D'OCTOBRE 2020, OUVERT POUR RESERVATIONS.")</f>
        <v>Notre résidence de coliving à Marcq-en-Baroeul avec studios privés et espaces communs.
MUSTANG se situe à 10 minutes à vélo ou par tram de la gare Lille Europe/gare Lille Flandres. La maison compte 16 unités avec des espaces intérieurs baignés de lumière naturelle grâce à de grandes fenêtres. Des espaces communs tout aussi lumineux avec un espace salon-cuisine disposant d'un accès direct à la terrasse-barbecue. La maison donne sur un jardin luxuriant complètement isolé de la rue, résultant en un espace calme et agréable.
La façade de briques rouges donne un réel aspect accueillant à cette maison.
DATE D'OUVERTURE : PREMIERE SEMAINE D'OCTOBRE 2020, OUVERT POUR RESERVATIONS.</v>
      </c>
      <c r="C34" s="1" t="str">
        <f>IFERROR(__xludf.DUMMYFUNCTION("""COMPUTED_VALUE"""),"883 avenue de la République")</f>
        <v>883 avenue de la République</v>
      </c>
      <c r="D34" s="1" t="str">
        <f>IFERROR(__xludf.DUMMYFUNCTION("""COMPUTED_VALUE"""),"Marcq-en-Baroeul")</f>
        <v>Marcq-en-Baroeul</v>
      </c>
      <c r="E34" s="1" t="str">
        <f>IFERROR(__xludf.DUMMYFUNCTION("""COMPUTED_VALUE"""),"France")</f>
        <v>France</v>
      </c>
      <c r="F34" s="1" t="str">
        <f>IFERROR(__xludf.DUMMYFUNCTION("""COMPUTED_VALUE"""),"59700")</f>
        <v>59700</v>
      </c>
      <c r="G34" s="1">
        <f>IFERROR(__xludf.DUMMYFUNCTION("""COMPUTED_VALUE"""),50.6602601)</f>
        <v>50.6602601</v>
      </c>
      <c r="H34" s="1">
        <f>IFERROR(__xludf.DUMMYFUNCTION("""COMPUTED_VALUE"""),3.0931597)</f>
        <v>3.0931597</v>
      </c>
      <c r="I34" s="1">
        <f>IFERROR(__xludf.DUMMYFUNCTION("""COMPUTED_VALUE"""),695.0)</f>
        <v>695</v>
      </c>
      <c r="J34" s="4" t="str">
        <f>IFERROR(__xludf.DUMMYFUNCTION("""COMPUTED_VALUE"""),"https://colivme.com/coliving/france/lille/colonies-mustang")</f>
        <v>https://colivme.com/coliving/france/lille/colonies-mustang</v>
      </c>
      <c r="K34" s="1">
        <f>IFERROR(__xludf.DUMMYFUNCTION("""COMPUTED_VALUE"""),16.0)</f>
        <v>16</v>
      </c>
      <c r="L34" s="4" t="str">
        <f>IFERROR(__xludf.DUMMYFUNCTION("""COMPUTED_VALUE"""),"https://release-images.clm-rls.ifsalpha.com/c887318e-9614-4329-875e-efd6181d8af7")</f>
        <v>https://release-images.clm-rls.ifsalpha.com/c887318e-9614-4329-875e-efd6181d8af7</v>
      </c>
      <c r="M34" s="4" t="str">
        <f>IFERROR(__xludf.DUMMYFUNCTION("""COMPUTED_VALUE"""),"https://release-images.clm-rls.ifsalpha.com/10ef4f47-fd86-453e-9b0a-2123c6234823")</f>
        <v>https://release-images.clm-rls.ifsalpha.com/10ef4f47-fd86-453e-9b0a-2123c6234823</v>
      </c>
      <c r="N34" s="4" t="str">
        <f>IFERROR(__xludf.DUMMYFUNCTION("""COMPUTED_VALUE"""),"https://release-images.clm-rls.ifsalpha.com/53832770-93ef-4588-9e23-b9f733695536")</f>
        <v>https://release-images.clm-rls.ifsalpha.com/53832770-93ef-4588-9e23-b9f733695536</v>
      </c>
      <c r="O34" s="1"/>
      <c r="P34" s="1"/>
      <c r="Q34" s="1"/>
      <c r="R34" s="1"/>
      <c r="S34" s="4" t="str">
        <f>IFERROR(__xludf.DUMMYFUNCTION("""COMPUTED_VALUE"""),"https://release-images.clm-rls.ifsalpha.com/ee974d67-7e98-4371-9337-28b88d49c86e")</f>
        <v>https://release-images.clm-rls.ifsalpha.com/ee974d67-7e98-4371-9337-28b88d49c86e</v>
      </c>
      <c r="T34" s="1"/>
      <c r="U34" s="1"/>
    </row>
    <row r="35">
      <c r="A35" s="1" t="str">
        <f>IFERROR(__xludf.DUMMYFUNCTION("""COMPUTED_VALUE"""),"Homies - 96Lille")</f>
        <v>Homies - 96Lille</v>
      </c>
      <c r="B35" s="1" t="str">
        <f>IFERROR(__xludf.DUMMYFUNCTION("""COMPUTED_VALUE"""),"12 studios en coliving à Tourcoing (500m du centre-ville, 600m du métro et 20min de Lille) !
Ouverture septembre 2020 §
Des espaces rénovés, équipés et designés par un architecte d'intérieur vous attendent au seins d'un immeuble de caractère de 300m2 su"&amp;"r 2 étages.
Regarder un film depuis la salle cinéma, faire une séance de sport ou boire une bière dans le coin bar, c'est possible dans notre coliving!
Concernant votre studio, il est composé d'une salle de bain privée avec wc, bureau et rangements. Le "&amp;"loyer à partir de 595€ est all-insclusive (ménage des espaces communs, éléctricité, eau, chauffage, assurance, wifi et des événements avec les autres colivers).
Vous souhaitez vivre en communauté, découvrir de nouvelles personnes et vivre une expérience "&amp;"vie inoubliable ? Ce coliving est fait pour vous !
")</f>
        <v>12 studios en coliving à Tourcoing (500m du centre-ville, 600m du métro et 20min de Lille) !
Ouverture septembre 2020 §
Des espaces rénovés, équipés et designés par un architecte d'intérieur vous attendent au seins d'un immeuble de caractère de 300m2 sur 2 étages.
Regarder un film depuis la salle cinéma, faire une séance de sport ou boire une bière dans le coin bar, c'est possible dans notre coliving!
Concernant votre studio, il est composé d'une salle de bain privée avec wc, bureau et rangements. Le loyer à partir de 595€ est all-insclusive (ménage des espaces communs, éléctricité, eau, chauffage, assurance, wifi et des événements avec les autres colivers).
Vous souhaitez vivre en communauté, découvrir de nouvelles personnes et vivre une expérience vie inoubliable ? Ce coliving est fait pour vous !
</v>
      </c>
      <c r="C35" s="1" t="str">
        <f>IFERROR(__xludf.DUMMYFUNCTION("""COMPUTED_VALUE"""),"96 rue de lille, Tourcoing")</f>
        <v>96 rue de lille, Tourcoing</v>
      </c>
      <c r="D35" s="1" t="str">
        <f>IFERROR(__xludf.DUMMYFUNCTION("""COMPUTED_VALUE"""),"Tourcoing")</f>
        <v>Tourcoing</v>
      </c>
      <c r="E35" s="1" t="str">
        <f>IFERROR(__xludf.DUMMYFUNCTION("""COMPUTED_VALUE"""),"FRANCE")</f>
        <v>FRANCE</v>
      </c>
      <c r="F35" s="1" t="str">
        <f>IFERROR(__xludf.DUMMYFUNCTION("""COMPUTED_VALUE"""),"59200")</f>
        <v>59200</v>
      </c>
      <c r="G35" s="1">
        <f>IFERROR(__xludf.DUMMYFUNCTION("""COMPUTED_VALUE"""),50.7226521)</f>
        <v>50.7226521</v>
      </c>
      <c r="H35" s="1">
        <f>IFERROR(__xludf.DUMMYFUNCTION("""COMPUTED_VALUE"""),3.1525084)</f>
        <v>3.1525084</v>
      </c>
      <c r="I35" s="1">
        <f>IFERROR(__xludf.DUMMYFUNCTION("""COMPUTED_VALUE"""),595.0)</f>
        <v>595</v>
      </c>
      <c r="J35" s="4" t="str">
        <f>IFERROR(__xludf.DUMMYFUNCTION("""COMPUTED_VALUE"""),"https://colivme.com/coliving/france/lille/homies-96lille")</f>
        <v>https://colivme.com/coliving/france/lille/homies-96lille</v>
      </c>
      <c r="K35" s="1">
        <f>IFERROR(__xludf.DUMMYFUNCTION("""COMPUTED_VALUE"""),12.0)</f>
        <v>12</v>
      </c>
      <c r="L35" s="4" t="str">
        <f>IFERROR(__xludf.DUMMYFUNCTION("""COMPUTED_VALUE"""),"https://release-images.clm-rls.ifsalpha.com/7b0f2cfc-2018-4e41-994e-9948cdd4e0de")</f>
        <v>https://release-images.clm-rls.ifsalpha.com/7b0f2cfc-2018-4e41-994e-9948cdd4e0de</v>
      </c>
      <c r="M35" s="4" t="str">
        <f>IFERROR(__xludf.DUMMYFUNCTION("""COMPUTED_VALUE"""),"https://release-images.clm-rls.ifsalpha.com/20c1fa3e-a598-423c-8452-c164e320d646")</f>
        <v>https://release-images.clm-rls.ifsalpha.com/20c1fa3e-a598-423c-8452-c164e320d646</v>
      </c>
      <c r="N35" s="4" t="str">
        <f>IFERROR(__xludf.DUMMYFUNCTION("""COMPUTED_VALUE"""),"https://release-images.clm-rls.ifsalpha.com/a250a5c6-624e-4fa7-a4d6-671c3cc6ad57")</f>
        <v>https://release-images.clm-rls.ifsalpha.com/a250a5c6-624e-4fa7-a4d6-671c3cc6ad57</v>
      </c>
      <c r="O35" s="4" t="str">
        <f>IFERROR(__xludf.DUMMYFUNCTION("""COMPUTED_VALUE"""),"https://release-images.clm-rls.ifsalpha.com/e9a75e3a-e701-4a1f-b55b-550015839398")</f>
        <v>https://release-images.clm-rls.ifsalpha.com/e9a75e3a-e701-4a1f-b55b-550015839398</v>
      </c>
      <c r="P35" s="4" t="str">
        <f>IFERROR(__xludf.DUMMYFUNCTION("""COMPUTED_VALUE"""),"https://release-images.clm-rls.ifsalpha.com/56183a6e-d532-476d-b1f3-cbc551721b8e")</f>
        <v>https://release-images.clm-rls.ifsalpha.com/56183a6e-d532-476d-b1f3-cbc551721b8e</v>
      </c>
      <c r="Q35" s="4" t="str">
        <f>IFERROR(__xludf.DUMMYFUNCTION("""COMPUTED_VALUE"""),"https://release-images.clm-rls.ifsalpha.com/8754b68c-38f6-4a7e-be48-f53d33049922")</f>
        <v>https://release-images.clm-rls.ifsalpha.com/8754b68c-38f6-4a7e-be48-f53d33049922</v>
      </c>
      <c r="R35" s="1"/>
      <c r="S35" s="1"/>
      <c r="T35" s="1"/>
      <c r="U35" s="1"/>
    </row>
    <row r="36">
      <c r="A36" s="1" t="str">
        <f>IFERROR(__xludf.DUMMYFUNCTION("""COMPUTED_VALUE"""),"IvyNest - Lomme")</f>
        <v>IvyNest - Lomme</v>
      </c>
      <c r="B36" s="1" t="str">
        <f>IFERROR(__xludf.DUMMYFUNCTION("""COMPUTED_VALUE"""),"IvyNest vous propose la location d'une chambre entièrement meublée dans une superbe maison rénovée en 2020. 
La maison est située avenue Roger Salengro, à Lille - Lomme. 
Station de métro 'Bourg' à 1 min à pied, Carrefour City, boulangerie, pharmacie et b"&amp;"anque à moins de 2 min à pied. Euratechnologies est à 12 min à vélo et 5 min en voiture. Le centre de Lille est à 15 min en métro ou en voiture. Les Universités sont de 15 à 20 min en métro. 
Cette maison de 175m2 a été rénovée de A à Z. Tout est neuf. Dé"&amp;"coration et équipements de qualité. Prestations haut de gamme.
La maison compte 7 chambres. Toutes les chambres sont meublées avec lit 2 places (140x200 ou 160x200cm), dressing, bureau, rangements, connexion internet RJ45 et wifi.
Tout est inclus, les loc"&amp;"ataires n'auront aucune dépense supplémentaire. Le ménage est réalisé dans les parties communes chaque semaine. Il peut aussi être fait dans les chambres sur demande. Trois places de parking peuvent être louées en ajoutant 50€ par mois par place.")</f>
        <v>IvyNest vous propose la location d'une chambre entièrement meublée dans une superbe maison rénovée en 2020. 
La maison est située avenue Roger Salengro, à Lille - Lomme. 
Station de métro 'Bourg' à 1 min à pied, Carrefour City, boulangerie, pharmacie et banque à moins de 2 min à pied. Euratechnologies est à 12 min à vélo et 5 min en voiture. Le centre de Lille est à 15 min en métro ou en voiture. Les Universités sont de 15 à 20 min en métro. 
Cette maison de 175m2 a été rénovée de A à Z. Tout est neuf. Décoration et équipements de qualité. Prestations haut de gamme.
La maison compte 7 chambres. Toutes les chambres sont meublées avec lit 2 places (140x200 ou 160x200cm), dressing, bureau, rangements, connexion internet RJ45 et wifi.
Tout est inclus, les locataires n'auront aucune dépense supplémentaire. Le ménage est réalisé dans les parties communes chaque semaine. Il peut aussi être fait dans les chambres sur demande. Trois places de parking peuvent être louées en ajoutant 50€ par mois par place.</v>
      </c>
      <c r="C36" s="1" t="str">
        <f>IFERROR(__xludf.DUMMYFUNCTION("""COMPUTED_VALUE"""),"117 avenue Roger Salengro ")</f>
        <v>117 avenue Roger Salengro </v>
      </c>
      <c r="D36" s="1" t="str">
        <f>IFERROR(__xludf.DUMMYFUNCTION("""COMPUTED_VALUE"""),"Lille")</f>
        <v>Lille</v>
      </c>
      <c r="E36" s="1" t="str">
        <f>IFERROR(__xludf.DUMMYFUNCTION("""COMPUTED_VALUE"""),"France")</f>
        <v>France</v>
      </c>
      <c r="F36" s="1" t="str">
        <f>IFERROR(__xludf.DUMMYFUNCTION("""COMPUTED_VALUE"""),"59160")</f>
        <v>59160</v>
      </c>
      <c r="G36" s="1">
        <f>IFERROR(__xludf.DUMMYFUNCTION("""COMPUTED_VALUE"""),50.6453632)</f>
        <v>50.6453632</v>
      </c>
      <c r="H36" s="1">
        <f>IFERROR(__xludf.DUMMYFUNCTION("""COMPUTED_VALUE"""),2.9877539)</f>
        <v>2.9877539</v>
      </c>
      <c r="I36" s="1">
        <f>IFERROR(__xludf.DUMMYFUNCTION("""COMPUTED_VALUE"""),590.0)</f>
        <v>590</v>
      </c>
      <c r="J36" s="4" t="str">
        <f>IFERROR(__xludf.DUMMYFUNCTION("""COMPUTED_VALUE"""),"https://colivme.com/coliving/france/lille/ivynest-lomme")</f>
        <v>https://colivme.com/coliving/france/lille/ivynest-lomme</v>
      </c>
      <c r="K36" s="1">
        <f>IFERROR(__xludf.DUMMYFUNCTION("""COMPUTED_VALUE"""),7.0)</f>
        <v>7</v>
      </c>
      <c r="L36" s="4" t="str">
        <f>IFERROR(__xludf.DUMMYFUNCTION("""COMPUTED_VALUE"""),"https://release-images.clm-rls.ifsalpha.com/8e17ef16-552e-487e-8813-fd22e4c61625")</f>
        <v>https://release-images.clm-rls.ifsalpha.com/8e17ef16-552e-487e-8813-fd22e4c61625</v>
      </c>
      <c r="M36" s="4" t="str">
        <f>IFERROR(__xludf.DUMMYFUNCTION("""COMPUTED_VALUE"""),"https://release-images.clm-rls.ifsalpha.com/1daaed53-cb98-4bdc-ba9d-c58582dc2ef9")</f>
        <v>https://release-images.clm-rls.ifsalpha.com/1daaed53-cb98-4bdc-ba9d-c58582dc2ef9</v>
      </c>
      <c r="N36" s="4" t="str">
        <f>IFERROR(__xludf.DUMMYFUNCTION("""COMPUTED_VALUE"""),"https://release-images.clm-rls.ifsalpha.com/58662aba-ad40-401d-aad5-9aea97e6546e")</f>
        <v>https://release-images.clm-rls.ifsalpha.com/58662aba-ad40-401d-aad5-9aea97e6546e</v>
      </c>
      <c r="O36" s="4" t="str">
        <f>IFERROR(__xludf.DUMMYFUNCTION("""COMPUTED_VALUE"""),"https://release-images.clm-rls.ifsalpha.com/faf47a42-a63b-4df5-939f-783cbf283e7f")</f>
        <v>https://release-images.clm-rls.ifsalpha.com/faf47a42-a63b-4df5-939f-783cbf283e7f</v>
      </c>
      <c r="P36" s="4" t="str">
        <f>IFERROR(__xludf.DUMMYFUNCTION("""COMPUTED_VALUE"""),"https://release-images.clm-rls.ifsalpha.com/00aae6f7-e3c7-4eca-a38f-4cc7c8262965")</f>
        <v>https://release-images.clm-rls.ifsalpha.com/00aae6f7-e3c7-4eca-a38f-4cc7c8262965</v>
      </c>
      <c r="Q36" s="1"/>
      <c r="R36" s="1"/>
      <c r="S36" s="1"/>
      <c r="T36" s="1"/>
      <c r="U36" s="1"/>
    </row>
    <row r="37">
      <c r="A37" s="1" t="str">
        <f>IFERROR(__xludf.DUMMYFUNCTION("""COMPUTED_VALUE"""),"Le Consulat")</f>
        <v>Le Consulat</v>
      </c>
      <c r="B37" s="1" t="str">
        <f>IFERROR(__xludf.DUMMYFUNCTION("""COMPUTED_VALUE"""),"360 m², 12 chambres, des espaces communs gigantesques et une décoration décalée. En entrant dans cette maison pleine de couleurs, suivez la fresque réalisée par l’artiste Grafikie, elle vous mènera tout droit vers le maitre des lieux : King Kong. Il veill"&amp;"e sur les 26 fleurs de lys de la cheminée (26 ? et oui, nous sommes au 26 rue Solférino). Ce n’est pas par hasard si le Consulat s’appelle comme ça. Ancienne demeure du consul des Pays Bas, cette bâtisse des années 1860 se veut être un lieu de vie convivi"&amp;"al, unique, chaleureux et accueillant pour les jeunes actifs en mobilité professionnelle à la recherche d’une grande famille. Bien plus qu’une colocation, Bernard s’occupe de tout. La seule chose à faire est de poser sa valise.")</f>
        <v>360 m², 12 chambres, des espaces communs gigantesques et une décoration décalée. En entrant dans cette maison pleine de couleurs, suivez la fresque réalisée par l’artiste Grafikie, elle vous mènera tout droit vers le maitre des lieux : King Kong. Il veille sur les 26 fleurs de lys de la cheminée (26 ? et oui, nous sommes au 26 rue Solférino). Ce n’est pas par hasard si le Consulat s’appelle comme ça. Ancienne demeure du consul des Pays Bas, cette bâtisse des années 1860 se veut être un lieu de vie convivial, unique, chaleureux et accueillant pour les jeunes actifs en mobilité professionnelle à la recherche d’une grande famille. Bien plus qu’une colocation, Bernard s’occupe de tout. La seule chose à faire est de poser sa valise.</v>
      </c>
      <c r="C37" s="1" t="str">
        <f>IFERROR(__xludf.DUMMYFUNCTION("""COMPUTED_VALUE"""),"26 Rue de Solférino")</f>
        <v>26 Rue de Solférino</v>
      </c>
      <c r="D37" s="1" t="str">
        <f>IFERROR(__xludf.DUMMYFUNCTION("""COMPUTED_VALUE"""),"Lille")</f>
        <v>Lille</v>
      </c>
      <c r="E37" s="1" t="str">
        <f>IFERROR(__xludf.DUMMYFUNCTION("""COMPUTED_VALUE"""),"France ")</f>
        <v>France </v>
      </c>
      <c r="F37" s="1" t="str">
        <f>IFERROR(__xludf.DUMMYFUNCTION("""COMPUTED_VALUE"""),"59000")</f>
        <v>59000</v>
      </c>
      <c r="G37" s="1">
        <f>IFERROR(__xludf.DUMMYFUNCTION("""COMPUTED_VALUE"""),50.6354878)</f>
        <v>50.6354878</v>
      </c>
      <c r="H37" s="1">
        <f>IFERROR(__xludf.DUMMYFUNCTION("""COMPUTED_VALUE"""),3.0463855)</f>
        <v>3.0463855</v>
      </c>
      <c r="I37" s="1"/>
      <c r="J37" s="4" t="str">
        <f>IFERROR(__xludf.DUMMYFUNCTION("""COMPUTED_VALUE"""),"https://colivme.com/coliving/france/lille/le-consulat")</f>
        <v>https://colivme.com/coliving/france/lille/le-consulat</v>
      </c>
      <c r="K37" s="1">
        <f>IFERROR(__xludf.DUMMYFUNCTION("""COMPUTED_VALUE"""),12.0)</f>
        <v>12</v>
      </c>
      <c r="L37" s="4" t="str">
        <f>IFERROR(__xludf.DUMMYFUNCTION("""COMPUTED_VALUE"""),"https://release-images.clm-rls.ifsalpha.com/2be88c85-2cf5-423d-bdf6-887c371629b2")</f>
        <v>https://release-images.clm-rls.ifsalpha.com/2be88c85-2cf5-423d-bdf6-887c371629b2</v>
      </c>
      <c r="M37" s="4" t="str">
        <f>IFERROR(__xludf.DUMMYFUNCTION("""COMPUTED_VALUE"""),"https://release-images.clm-rls.ifsalpha.com/da1524a6-43c4-4a78-a3c9-fb529807c0d0")</f>
        <v>https://release-images.clm-rls.ifsalpha.com/da1524a6-43c4-4a78-a3c9-fb529807c0d0</v>
      </c>
      <c r="N37" s="4" t="str">
        <f>IFERROR(__xludf.DUMMYFUNCTION("""COMPUTED_VALUE"""),"https://release-images.clm-rls.ifsalpha.com/8ee806ea-0bd3-47d4-878a-a2a81d02ad8e")</f>
        <v>https://release-images.clm-rls.ifsalpha.com/8ee806ea-0bd3-47d4-878a-a2a81d02ad8e</v>
      </c>
      <c r="O37" s="4" t="str">
        <f>IFERROR(__xludf.DUMMYFUNCTION("""COMPUTED_VALUE"""),"https://release-images.clm-rls.ifsalpha.com/7f0a7710-ec0a-46ee-a0b0-b388f7b72c53")</f>
        <v>https://release-images.clm-rls.ifsalpha.com/7f0a7710-ec0a-46ee-a0b0-b388f7b72c53</v>
      </c>
      <c r="P37" s="4" t="str">
        <f>IFERROR(__xludf.DUMMYFUNCTION("""COMPUTED_VALUE"""),"https://release-images.clm-rls.ifsalpha.com/81ba252f-015d-4a89-b47c-0c7402149e18")</f>
        <v>https://release-images.clm-rls.ifsalpha.com/81ba252f-015d-4a89-b47c-0c7402149e18</v>
      </c>
      <c r="Q37" s="4" t="str">
        <f>IFERROR(__xludf.DUMMYFUNCTION("""COMPUTED_VALUE"""),"https://release-images.clm-rls.ifsalpha.com/1a4ff045-850a-465b-a8ca-45a2a4c8d7bc")</f>
        <v>https://release-images.clm-rls.ifsalpha.com/1a4ff045-850a-465b-a8ca-45a2a4c8d7bc</v>
      </c>
      <c r="R37" s="4" t="str">
        <f>IFERROR(__xludf.DUMMYFUNCTION("""COMPUTED_VALUE"""),"https://release-images.clm-rls.ifsalpha.com/8f44aef2-7079-41e7-a49e-7f75ede9201b")</f>
        <v>https://release-images.clm-rls.ifsalpha.com/8f44aef2-7079-41e7-a49e-7f75ede9201b</v>
      </c>
      <c r="S37" s="1"/>
      <c r="T37" s="1"/>
      <c r="U37" s="1"/>
    </row>
    <row r="38">
      <c r="A38" s="1" t="str">
        <f>IFERROR(__xludf.DUMMYFUNCTION("""COMPUTED_VALUE"""),"le N°8 des Colocs de La Madeleine")</f>
        <v>le N°8 des Colocs de La Madeleine</v>
      </c>
      <c r="B38" s="1" t="str">
        <f>IFERROR(__xludf.DUMMYFUNCTION("""COMPUTED_VALUE"""),"La maison est composée de 3 chambres avec sdb individuelle, elle est 100% équipée, meublée, décorée. Tu as juste à poser ta valise 📷 Y a même un jeu de draps.
Il y a un grand salon, et une cuisine avec frigo, lave vaisselle, four micro onde et toutes la "&amp;"vaisselle.
Une buanderie est également présente avec machine à laver et sèche linge. Et une cave pour stock si jamais tu as du surplus ;)
Un des chambre est déjà louée, par une jeune active Decathlonienne Sportive et hyper sympa !
Suis-nous sur Instagra"&amp;"m : @les_colocs_de_la_madeleine")</f>
        <v>La maison est composée de 3 chambres avec sdb individuelle, elle est 100% équipée, meublée, décorée. Tu as juste à poser ta valise 📷 Y a même un jeu de draps.
Il y a un grand salon, et une cuisine avec frigo, lave vaisselle, four micro onde et toutes la vaisselle.
Une buanderie est également présente avec machine à laver et sèche linge. Et une cave pour stock si jamais tu as du surplus ;)
Un des chambre est déjà louée, par une jeune active Decathlonienne Sportive et hyper sympa !
Suis-nous sur Instagram : @les_colocs_de_la_madeleine</v>
      </c>
      <c r="C38" s="1" t="str">
        <f>IFERROR(__xludf.DUMMYFUNCTION("""COMPUTED_VALUE"""),"4 RUE NEGRIER")</f>
        <v>4 RUE NEGRIER</v>
      </c>
      <c r="D38" s="1" t="str">
        <f>IFERROR(__xludf.DUMMYFUNCTION("""COMPUTED_VALUE"""),"La Madeleine")</f>
        <v>La Madeleine</v>
      </c>
      <c r="E38" s="1" t="str">
        <f>IFERROR(__xludf.DUMMYFUNCTION("""COMPUTED_VALUE"""),"France")</f>
        <v>France</v>
      </c>
      <c r="F38" s="1" t="str">
        <f>IFERROR(__xludf.DUMMYFUNCTION("""COMPUTED_VALUE"""),"59110")</f>
        <v>59110</v>
      </c>
      <c r="G38" s="1">
        <f>IFERROR(__xludf.DUMMYFUNCTION("""COMPUTED_VALUE"""),50.656282)</f>
        <v>50.656282</v>
      </c>
      <c r="H38" s="1">
        <f>IFERROR(__xludf.DUMMYFUNCTION("""COMPUTED_VALUE"""),3.0640714)</f>
        <v>3.0640714</v>
      </c>
      <c r="I38" s="1"/>
      <c r="J38" s="4" t="str">
        <f>IFERROR(__xludf.DUMMYFUNCTION("""COMPUTED_VALUE"""),"https://colivme.com/coliving/france/lille/le-n-8-des-colocs-de-la-madeleine")</f>
        <v>https://colivme.com/coliving/france/lille/le-n-8-des-colocs-de-la-madeleine</v>
      </c>
      <c r="K38" s="1">
        <f>IFERROR(__xludf.DUMMYFUNCTION("""COMPUTED_VALUE"""),3.0)</f>
        <v>3</v>
      </c>
      <c r="L38" s="4" t="str">
        <f>IFERROR(__xludf.DUMMYFUNCTION("""COMPUTED_VALUE"""),"https://release-images.clm-rls.ifsalpha.com/c7efac38-1871-4398-ae28-716481d2df6b")</f>
        <v>https://release-images.clm-rls.ifsalpha.com/c7efac38-1871-4398-ae28-716481d2df6b</v>
      </c>
      <c r="M38" s="4" t="str">
        <f>IFERROR(__xludf.DUMMYFUNCTION("""COMPUTED_VALUE"""),"https://release-images.clm-rls.ifsalpha.com/a1a9f7c5-f5df-4c05-afd3-db321d14fae8")</f>
        <v>https://release-images.clm-rls.ifsalpha.com/a1a9f7c5-f5df-4c05-afd3-db321d14fae8</v>
      </c>
      <c r="N38" s="4" t="str">
        <f>IFERROR(__xludf.DUMMYFUNCTION("""COMPUTED_VALUE"""),"https://release-images.clm-rls.ifsalpha.com/e2fb5578-560f-41f1-8333-0592c7eea14f")</f>
        <v>https://release-images.clm-rls.ifsalpha.com/e2fb5578-560f-41f1-8333-0592c7eea14f</v>
      </c>
      <c r="O38" s="4" t="str">
        <f>IFERROR(__xludf.DUMMYFUNCTION("""COMPUTED_VALUE"""),"https://release-images.clm-rls.ifsalpha.com/8e1a14f2-c891-4ed4-a835-573b517712be")</f>
        <v>https://release-images.clm-rls.ifsalpha.com/8e1a14f2-c891-4ed4-a835-573b517712be</v>
      </c>
      <c r="P38" s="4" t="str">
        <f>IFERROR(__xludf.DUMMYFUNCTION("""COMPUTED_VALUE"""),"https://release-images.clm-rls.ifsalpha.com/6aca043f-53cd-4f6c-a188-ca1ede5037a9")</f>
        <v>https://release-images.clm-rls.ifsalpha.com/6aca043f-53cd-4f6c-a188-ca1ede5037a9</v>
      </c>
      <c r="Q38" s="1"/>
      <c r="R38" s="1"/>
      <c r="S38" s="1"/>
      <c r="T38" s="1"/>
      <c r="U38" s="1"/>
    </row>
    <row r="39">
      <c r="A39" s="1" t="str">
        <f>IFERROR(__xludf.DUMMYFUNCTION("""COMPUTED_VALUE"""),"Mustang")</f>
        <v>Mustang</v>
      </c>
      <c r="B39" s="1" t="str">
        <f>IFERROR(__xludf.DUMMYFUNCTION("""COMPUTED_VALUE"""),"La maison offre  16 unités  lumineuses grâce à de grandes belles fenêtres. Espaces partagés lumineux avec salon et cuisine partagés avec  accès direct à la terrasse barbecue.  Un jardin particulièrement  luxuriant  qui ressemble à une petite île isolée qu"&amp;"i n'est pas visible du côté de la rue.
")</f>
        <v>La maison offre  16 unités  lumineuses grâce à de grandes belles fenêtres. Espaces partagés lumineux avec salon et cuisine partagés avec  accès direct à la terrasse barbecue.  Un jardin particulièrement  luxuriant  qui ressemble à une petite île isolée qui n'est pas visible du côté de la rue.
</v>
      </c>
      <c r="C39" s="1"/>
      <c r="D39" s="1" t="str">
        <f>IFERROR(__xludf.DUMMYFUNCTION("""COMPUTED_VALUE"""),"Lille")</f>
        <v>Lille</v>
      </c>
      <c r="E39" s="1" t="str">
        <f>IFERROR(__xludf.DUMMYFUNCTION("""COMPUTED_VALUE"""),"France")</f>
        <v>France</v>
      </c>
      <c r="F39" s="1"/>
      <c r="G39" s="1">
        <f>IFERROR(__xludf.DUMMYFUNCTION("""COMPUTED_VALUE"""),50.63768169999999)</f>
        <v>50.6376817</v>
      </c>
      <c r="H39" s="1">
        <f>IFERROR(__xludf.DUMMYFUNCTION("""COMPUTED_VALUE"""),3.069438)</f>
        <v>3.069438</v>
      </c>
      <c r="I39" s="1">
        <f>IFERROR(__xludf.DUMMYFUNCTION("""COMPUTED_VALUE"""),695.0)</f>
        <v>695</v>
      </c>
      <c r="J39" s="4" t="str">
        <f>IFERROR(__xludf.DUMMYFUNCTION("""COMPUTED_VALUE"""),"https://colivme.com/coliving/france/lille/mustang")</f>
        <v>https://colivme.com/coliving/france/lille/mustang</v>
      </c>
      <c r="K39" s="1">
        <f>IFERROR(__xludf.DUMMYFUNCTION("""COMPUTED_VALUE"""),16.0)</f>
        <v>16</v>
      </c>
      <c r="L39" s="4" t="str">
        <f>IFERROR(__xludf.DUMMYFUNCTION("""COMPUTED_VALUE"""),"https://release-images.clm-rls.ifsalpha.com/5bee000c-b0fb-4848-a00f-ee67b3e79cd2")</f>
        <v>https://release-images.clm-rls.ifsalpha.com/5bee000c-b0fb-4848-a00f-ee67b3e79cd2</v>
      </c>
      <c r="M39" s="4" t="str">
        <f>IFERROR(__xludf.DUMMYFUNCTION("""COMPUTED_VALUE"""),"https://release-images.clm-rls.ifsalpha.com/37785fc1-a965-4f3a-ab5d-b735d7b007b8")</f>
        <v>https://release-images.clm-rls.ifsalpha.com/37785fc1-a965-4f3a-ab5d-b735d7b007b8</v>
      </c>
      <c r="N39" s="4" t="str">
        <f>IFERROR(__xludf.DUMMYFUNCTION("""COMPUTED_VALUE"""),"https://release-images.clm-rls.ifsalpha.com/21c26fba-b12c-49b2-a308-cbdd986e27f6")</f>
        <v>https://release-images.clm-rls.ifsalpha.com/21c26fba-b12c-49b2-a308-cbdd986e27f6</v>
      </c>
      <c r="O39" s="4" t="str">
        <f>IFERROR(__xludf.DUMMYFUNCTION("""COMPUTED_VALUE"""),"https://release-images.clm-rls.ifsalpha.com/e08205a1-1d2d-43f0-b14f-91bd2637d658")</f>
        <v>https://release-images.clm-rls.ifsalpha.com/e08205a1-1d2d-43f0-b14f-91bd2637d658</v>
      </c>
      <c r="P39" s="1"/>
      <c r="Q39" s="1"/>
      <c r="R39" s="1"/>
      <c r="S39" s="1"/>
      <c r="T39" s="1"/>
      <c r="U39" s="1"/>
    </row>
    <row r="40">
      <c r="A40" s="1" t="str">
        <f>IFERROR(__xludf.DUMMYFUNCTION("""COMPUTED_VALUE"""),"Guerin")</f>
        <v>Guerin</v>
      </c>
      <c r="B40" s="1" t="str">
        <f>IFERROR(__xludf.DUMMYFUNCTION("""COMPUTED_VALUE"""),"La maison de 300 m2 comporte au RDC 3 studios et 1 T2 meublés et dans les deux étages supérieurs 6 chambres meublés et 4 salles d'eau. ( 2 chambres ont leur salle d'eau privative et 4 chambres se partagent par deux, deux salles d'eau. 
Il existe en outre "&amp;"une buanderie avec une machine à monnayeur. ")</f>
        <v>La maison de 300 m2 comporte au RDC 3 studios et 1 T2 meublés et dans les deux étages supérieurs 6 chambres meublés et 4 salles d'eau. ( 2 chambres ont leur salle d'eau privative et 4 chambres se partagent par deux, deux salles d'eau. 
Il existe en outre une buanderie avec une machine à monnayeur. </v>
      </c>
      <c r="C40" s="1" t="str">
        <f>IFERROR(__xludf.DUMMYFUNCTION("""COMPUTED_VALUE"""),"30 rue Camille Guérin")</f>
        <v>30 rue Camille Guérin</v>
      </c>
      <c r="D40" s="1" t="str">
        <f>IFERROR(__xludf.DUMMYFUNCTION("""COMPUTED_VALUE"""),"Limoges")</f>
        <v>Limoges</v>
      </c>
      <c r="E40" s="1" t="str">
        <f>IFERROR(__xludf.DUMMYFUNCTION("""COMPUTED_VALUE"""),"France ")</f>
        <v>France </v>
      </c>
      <c r="F40" s="1" t="str">
        <f>IFERROR(__xludf.DUMMYFUNCTION("""COMPUTED_VALUE"""),"87000")</f>
        <v>87000</v>
      </c>
      <c r="G40" s="1">
        <f>IFERROR(__xludf.DUMMYFUNCTION("""COMPUTED_VALUE"""),45.8190227)</f>
        <v>45.8190227</v>
      </c>
      <c r="H40" s="1">
        <f>IFERROR(__xludf.DUMMYFUNCTION("""COMPUTED_VALUE"""),1.2297933)</f>
        <v>1.2297933</v>
      </c>
      <c r="I40" s="1">
        <f>IFERROR(__xludf.DUMMYFUNCTION("""COMPUTED_VALUE"""),485.0)</f>
        <v>485</v>
      </c>
      <c r="J40" s="4" t="str">
        <f>IFERROR(__xludf.DUMMYFUNCTION("""COMPUTED_VALUE"""),"https://colivme.com/coliving/france/limoges/guerin")</f>
        <v>https://colivme.com/coliving/france/limoges/guerin</v>
      </c>
      <c r="K40" s="1">
        <f>IFERROR(__xludf.DUMMYFUNCTION("""COMPUTED_VALUE"""),10.0)</f>
        <v>10</v>
      </c>
      <c r="L40" s="4" t="str">
        <f>IFERROR(__xludf.DUMMYFUNCTION("""COMPUTED_VALUE"""),"https://release-images.clm-rls.ifsalpha.com/9cbcb090-a460-49d9-8a9c-e1147619ef58")</f>
        <v>https://release-images.clm-rls.ifsalpha.com/9cbcb090-a460-49d9-8a9c-e1147619ef58</v>
      </c>
      <c r="M40" s="4" t="str">
        <f>IFERROR(__xludf.DUMMYFUNCTION("""COMPUTED_VALUE"""),"https://release-images.clm-rls.ifsalpha.com/7dcf99d4-6822-4297-a897-955086811a46")</f>
        <v>https://release-images.clm-rls.ifsalpha.com/7dcf99d4-6822-4297-a897-955086811a46</v>
      </c>
      <c r="N40" s="4" t="str">
        <f>IFERROR(__xludf.DUMMYFUNCTION("""COMPUTED_VALUE"""),"https://release-images.clm-rls.ifsalpha.com/a0caea56-b3b7-411e-b221-ac2135a3fa3f")</f>
        <v>https://release-images.clm-rls.ifsalpha.com/a0caea56-b3b7-411e-b221-ac2135a3fa3f</v>
      </c>
      <c r="O40" s="4" t="str">
        <f>IFERROR(__xludf.DUMMYFUNCTION("""COMPUTED_VALUE"""),"https://release-images.clm-rls.ifsalpha.com/36f9c333-aacd-4ed9-8164-908d012ec622")</f>
        <v>https://release-images.clm-rls.ifsalpha.com/36f9c333-aacd-4ed9-8164-908d012ec622</v>
      </c>
      <c r="P40" s="4" t="str">
        <f>IFERROR(__xludf.DUMMYFUNCTION("""COMPUTED_VALUE"""),"https://release-images.clm-rls.ifsalpha.com/7facb03b-73fa-414e-a117-0cacbcdbf7c1")</f>
        <v>https://release-images.clm-rls.ifsalpha.com/7facb03b-73fa-414e-a117-0cacbcdbf7c1</v>
      </c>
      <c r="Q40" s="4" t="str">
        <f>IFERROR(__xludf.DUMMYFUNCTION("""COMPUTED_VALUE"""),"https://release-images.clm-rls.ifsalpha.com/e3cd6f67-d6b3-44e3-a5b3-384d08ad50c5")</f>
        <v>https://release-images.clm-rls.ifsalpha.com/e3cd6f67-d6b3-44e3-a5b3-384d08ad50c5</v>
      </c>
      <c r="R40" s="4" t="str">
        <f>IFERROR(__xludf.DUMMYFUNCTION("""COMPUTED_VALUE"""),"https://release-images.clm-rls.ifsalpha.com/8e49fc5c-d5be-4c7c-a9b3-1bb956ac812f")</f>
        <v>https://release-images.clm-rls.ifsalpha.com/8e49fc5c-d5be-4c7c-a9b3-1bb956ac812f</v>
      </c>
      <c r="S40" s="1"/>
      <c r="T40" s="1"/>
      <c r="U40" s="1"/>
    </row>
    <row r="41">
      <c r="A41" s="1" t="str">
        <f>IFERROR(__xludf.DUMMYFUNCTION("""COMPUTED_VALUE"""),"Camelot Europe Louviers")</f>
        <v>Camelot Europe Louviers</v>
      </c>
      <c r="B41" s="1" t="str">
        <f>IFERROR(__xludf.DUMMYFUNCTION("""COMPUTED_VALUE"""),"
Camelot Europe vous propose dans une résidence sécurisée, plusieurs chambres privatives entre 12 et 60m2 à Louviers.
Les chambres ont une superficie qui varie  et sont disponibles dès aujourd'hui à partir de 175 €/mois eau électricité chauffage compris"&amp;".
Nous acceptons les personnes justifiant d’une activité professionnelle au sein de la région ou étudiant ayant un garant.")</f>
        <v>
Camelot Europe vous propose dans une résidence sécurisée, plusieurs chambres privatives entre 12 et 60m2 à Louviers.
Les chambres ont une superficie qui varie  et sont disponibles dès aujourd'hui à partir de 175 €/mois eau électricité chauffage compris.
Nous acceptons les personnes justifiant d’une activité professionnelle au sein de la région ou étudiant ayant un garant.</v>
      </c>
      <c r="C41" s="1" t="str">
        <f>IFERROR(__xludf.DUMMYFUNCTION("""COMPUTED_VALUE"""),"15 chaussée du vexin")</f>
        <v>15 chaussée du vexin</v>
      </c>
      <c r="D41" s="1" t="str">
        <f>IFERROR(__xludf.DUMMYFUNCTION("""COMPUTED_VALUE"""),"Louviers")</f>
        <v>Louviers</v>
      </c>
      <c r="E41" s="1" t="str">
        <f>IFERROR(__xludf.DUMMYFUNCTION("""COMPUTED_VALUE"""),"France")</f>
        <v>France</v>
      </c>
      <c r="F41" s="1" t="str">
        <f>IFERROR(__xludf.DUMMYFUNCTION("""COMPUTED_VALUE"""),"27400")</f>
        <v>27400</v>
      </c>
      <c r="G41" s="1">
        <f>IFERROR(__xludf.DUMMYFUNCTION("""COMPUTED_VALUE"""),49.2177926)</f>
        <v>49.2177926</v>
      </c>
      <c r="H41" s="1">
        <f>IFERROR(__xludf.DUMMYFUNCTION("""COMPUTED_VALUE"""),1.17617)</f>
        <v>1.17617</v>
      </c>
      <c r="I41" s="1">
        <f>IFERROR(__xludf.DUMMYFUNCTION("""COMPUTED_VALUE"""),175.0)</f>
        <v>175</v>
      </c>
      <c r="J41" s="4" t="str">
        <f>IFERROR(__xludf.DUMMYFUNCTION("""COMPUTED_VALUE"""),"https://colivme.com/coliving/france/louviers/camelot-europe-louviers")</f>
        <v>https://colivme.com/coliving/france/louviers/camelot-europe-louviers</v>
      </c>
      <c r="K41" s="1">
        <f>IFERROR(__xludf.DUMMYFUNCTION("""COMPUTED_VALUE"""),10.0)</f>
        <v>10</v>
      </c>
      <c r="L41" s="4" t="str">
        <f>IFERROR(__xludf.DUMMYFUNCTION("""COMPUTED_VALUE"""),"https://release-images.clm-rls.ifsalpha.com/5ccc261c-6c65-49e5-aecd-4645e68008f4")</f>
        <v>https://release-images.clm-rls.ifsalpha.com/5ccc261c-6c65-49e5-aecd-4645e68008f4</v>
      </c>
      <c r="M41" s="4" t="str">
        <f>IFERROR(__xludf.DUMMYFUNCTION("""COMPUTED_VALUE"""),"https://release-images.clm-rls.ifsalpha.com/1a2d1a01-2aca-4916-9e85-8eff396ecadd")</f>
        <v>https://release-images.clm-rls.ifsalpha.com/1a2d1a01-2aca-4916-9e85-8eff396ecadd</v>
      </c>
      <c r="N41" s="4" t="str">
        <f>IFERROR(__xludf.DUMMYFUNCTION("""COMPUTED_VALUE"""),"https://release-images.clm-rls.ifsalpha.com/bf5f869b-3863-4f66-b1b7-1a7cd1a09857")</f>
        <v>https://release-images.clm-rls.ifsalpha.com/bf5f869b-3863-4f66-b1b7-1a7cd1a09857</v>
      </c>
      <c r="O41" s="1"/>
      <c r="P41" s="1"/>
      <c r="Q41" s="1"/>
      <c r="R41" s="1"/>
      <c r="S41" s="1"/>
      <c r="T41" s="1"/>
      <c r="U41" s="1"/>
    </row>
    <row r="42">
      <c r="A42" s="1" t="str">
        <f>IFERROR(__xludf.DUMMYFUNCTION("""COMPUTED_VALUE"""),"Away Hostel &amp; Coffee Shop - Coliving")</f>
        <v>Away Hostel &amp; Coffee Shop - Coliving</v>
      </c>
      <c r="B42" s="1" t="str">
        <f>IFERROR(__xludf.DUMMYFUNCTION("""COMPUTED_VALUE"""),"Bienvenue dans notre coliving !
Nous savons qu'il est difficile de s'installer dans une nouvelle ville et de créer de nouveaux liens...
Nous avons imaginé une offre d'hébergement conviviale, flexible et accessible, qui vous permettra de faire vos premiers"&amp;" pas à Lyon.
Vivez une expérience humaine et culturelle pour quelques semaines ou plusieurs mois !")</f>
        <v>Bienvenue dans notre coliving !
Nous savons qu'il est difficile de s'installer dans une nouvelle ville et de créer de nouveaux liens...
Nous avons imaginé une offre d'hébergement conviviale, flexible et accessible, qui vous permettra de faire vos premiers pas à Lyon.
Vivez une expérience humaine et culturelle pour quelques semaines ou plusieurs mois !</v>
      </c>
      <c r="C42" s="1" t="str">
        <f>IFERROR(__xludf.DUMMYFUNCTION("""COMPUTED_VALUE"""),"21 rue Alsace Lorraine")</f>
        <v>21 rue Alsace Lorraine</v>
      </c>
      <c r="D42" s="1" t="str">
        <f>IFERROR(__xludf.DUMMYFUNCTION("""COMPUTED_VALUE"""),"Lyon")</f>
        <v>Lyon</v>
      </c>
      <c r="E42" s="1" t="str">
        <f>IFERROR(__xludf.DUMMYFUNCTION("""COMPUTED_VALUE"""),"France")</f>
        <v>France</v>
      </c>
      <c r="F42" s="1" t="str">
        <f>IFERROR(__xludf.DUMMYFUNCTION("""COMPUTED_VALUE"""),"69001")</f>
        <v>69001</v>
      </c>
      <c r="G42" s="1">
        <f>IFERROR(__xludf.DUMMYFUNCTION("""COMPUTED_VALUE"""),45.7706592)</f>
        <v>45.7706592</v>
      </c>
      <c r="H42" s="1">
        <f>IFERROR(__xludf.DUMMYFUNCTION("""COMPUTED_VALUE"""),4.8369053)</f>
        <v>4.8369053</v>
      </c>
      <c r="I42" s="1">
        <f>IFERROR(__xludf.DUMMYFUNCTION("""COMPUTED_VALUE"""),750.0)</f>
        <v>750</v>
      </c>
      <c r="J42" s="4" t="str">
        <f>IFERROR(__xludf.DUMMYFUNCTION("""COMPUTED_VALUE"""),"https://colivme.com/coliving/france/lyon/away-hostel-coffee-shop-coliving")</f>
        <v>https://colivme.com/coliving/france/lyon/away-hostel-coffee-shop-coliving</v>
      </c>
      <c r="K42" s="1">
        <f>IFERROR(__xludf.DUMMYFUNCTION("""COMPUTED_VALUE"""),10.0)</f>
        <v>10</v>
      </c>
      <c r="L42" s="4" t="str">
        <f>IFERROR(__xludf.DUMMYFUNCTION("""COMPUTED_VALUE"""),"https://release-images.clm-rls.ifsalpha.com/9f1659fe-7bc9-4ff0-8c55-ff170e082812")</f>
        <v>https://release-images.clm-rls.ifsalpha.com/9f1659fe-7bc9-4ff0-8c55-ff170e082812</v>
      </c>
      <c r="M42" s="4" t="str">
        <f>IFERROR(__xludf.DUMMYFUNCTION("""COMPUTED_VALUE"""),"https://release-images.clm-rls.ifsalpha.com/f86dd792-a460-4684-943e-864b5d666b42")</f>
        <v>https://release-images.clm-rls.ifsalpha.com/f86dd792-a460-4684-943e-864b5d666b42</v>
      </c>
      <c r="N42" s="4" t="str">
        <f>IFERROR(__xludf.DUMMYFUNCTION("""COMPUTED_VALUE"""),"https://release-images.clm-rls.ifsalpha.com/70fa9523-90ed-445a-89f0-f9178005c3ca")</f>
        <v>https://release-images.clm-rls.ifsalpha.com/70fa9523-90ed-445a-89f0-f9178005c3ca</v>
      </c>
      <c r="O42" s="4" t="str">
        <f>IFERROR(__xludf.DUMMYFUNCTION("""COMPUTED_VALUE"""),"https://release-images.clm-rls.ifsalpha.com/062545f7-9a29-44bf-bac1-8f52ed7b6234")</f>
        <v>https://release-images.clm-rls.ifsalpha.com/062545f7-9a29-44bf-bac1-8f52ed7b6234</v>
      </c>
      <c r="P42" s="4" t="str">
        <f>IFERROR(__xludf.DUMMYFUNCTION("""COMPUTED_VALUE"""),"https://release-images.clm-rls.ifsalpha.com/cf49562e-3bee-438d-a9aa-0c5ed9a5f77b")</f>
        <v>https://release-images.clm-rls.ifsalpha.com/cf49562e-3bee-438d-a9aa-0c5ed9a5f77b</v>
      </c>
      <c r="Q42" s="4" t="str">
        <f>IFERROR(__xludf.DUMMYFUNCTION("""COMPUTED_VALUE"""),"https://release-images.clm-rls.ifsalpha.com/75014137-0558-42df-b1da-e897ae86cf7b")</f>
        <v>https://release-images.clm-rls.ifsalpha.com/75014137-0558-42df-b1da-e897ae86cf7b</v>
      </c>
      <c r="R42" s="4" t="str">
        <f>IFERROR(__xludf.DUMMYFUNCTION("""COMPUTED_VALUE"""),"https://release-images.clm-rls.ifsalpha.com/0dddffe9-5bb0-40b9-ab67-b2ec0eab173d")</f>
        <v>https://release-images.clm-rls.ifsalpha.com/0dddffe9-5bb0-40b9-ab67-b2ec0eab173d</v>
      </c>
      <c r="S42" s="1"/>
      <c r="T42" s="1"/>
      <c r="U42" s="1"/>
    </row>
    <row r="43">
      <c r="A43" s="1" t="str">
        <f>IFERROR(__xludf.DUMMYFUNCTION("""COMPUTED_VALUE"""),"Urban Campus ")</f>
        <v>Urban Campus </v>
      </c>
      <c r="B43" s="1" t="str">
        <f>IFERROR(__xludf.DUMMYFUNCTION("""COMPUTED_VALUE"""),"Urban Campus est un chef de file de la vie communautaire en Europe.
Nous développons et exploitons des campus dans les quartiers en émergence des principales villes européennes, offrant un mélange d'espaces de vie, de travail et sociaux.
Nous construisons"&amp;" et soutenons une communauté de personnalités passionnées et engagées, désireuses d'expérimenter de nouvelles façons de grandir ensemble, tant sur le plan professionnel que personnel. Nous activons notre communauté par le biais d'événements, d'activités, "&amp;"d'incubations de projets et d'éducation.
Notre premier espace de vie, Mellado, est situé au cœur du quartier Chamberi à Madrid. Mellado fourmille de jeunes professionnels, nomades curieux et entrepreneurs.
En devenant membre de ce campus, vous ne louez "&amp;"pas seulement une chambre privée, vous entrez dans une maison avec 300 m2 d'espaces communs à partager avec tous les autres membres. Vous aurez également accès à notre plus grande communauté de campus urbain à travers tous les autres espaces!")</f>
        <v>Urban Campus est un chef de file de la vie communautaire en Europe.
Nous développons et exploitons des campus dans les quartiers en émergence des principales villes européennes, offrant un mélange d'espaces de vie, de travail et sociaux.
Nous construisons et soutenons une communauté de personnalités passionnées et engagées, désireuses d'expérimenter de nouvelles façons de grandir ensemble, tant sur le plan professionnel que personnel. Nous activons notre communauté par le biais d'événements, d'activités, d'incubations de projets et d'éducation.
Notre premier espace de vie, Mellado, est situé au cœur du quartier Chamberi à Madrid. Mellado fourmille de jeunes professionnels, nomades curieux et entrepreneurs.
En devenant membre de ce campus, vous ne louez pas seulement une chambre privée, vous entrez dans une maison avec 300 m2 d'espaces communs à partager avec tous les autres membres. Vous aurez également accès à notre plus grande communauté de campus urbain à travers tous les autres espaces!</v>
      </c>
      <c r="C43" s="1" t="str">
        <f>IFERROR(__xludf.DUMMYFUNCTION("""COMPUTED_VALUE"""),"Calle de Andrés Mellado 80")</f>
        <v>Calle de Andrés Mellado 80</v>
      </c>
      <c r="D43" s="1" t="str">
        <f>IFERROR(__xludf.DUMMYFUNCTION("""COMPUTED_VALUE"""),"Madrid ")</f>
        <v>Madrid </v>
      </c>
      <c r="E43" s="1" t="str">
        <f>IFERROR(__xludf.DUMMYFUNCTION("""COMPUTED_VALUE"""),"Spain ")</f>
        <v>Spain </v>
      </c>
      <c r="F43" s="1" t="str">
        <f>IFERROR(__xludf.DUMMYFUNCTION("""COMPUTED_VALUE"""),"28015")</f>
        <v>28015</v>
      </c>
      <c r="G43" s="1">
        <f>IFERROR(__xludf.DUMMYFUNCTION("""COMPUTED_VALUE"""),40.4378825)</f>
        <v>40.4378825</v>
      </c>
      <c r="H43" s="1">
        <f>IFERROR(__xludf.DUMMYFUNCTION("""COMPUTED_VALUE"""),-3.7140765)</f>
        <v>-3.7140765</v>
      </c>
      <c r="I43" s="1">
        <f>IFERROR(__xludf.DUMMYFUNCTION("""COMPUTED_VALUE"""),700.0)</f>
        <v>700</v>
      </c>
      <c r="J43" s="4" t="str">
        <f>IFERROR(__xludf.DUMMYFUNCTION("""COMPUTED_VALUE"""),"https://colivme.com/coliving/spain/madrid/urban-campus")</f>
        <v>https://colivme.com/coliving/spain/madrid/urban-campus</v>
      </c>
      <c r="K43" s="1">
        <f>IFERROR(__xludf.DUMMYFUNCTION("""COMPUTED_VALUE"""),70.0)</f>
        <v>70</v>
      </c>
      <c r="L43" s="4" t="str">
        <f>IFERROR(__xludf.DUMMYFUNCTION("""COMPUTED_VALUE"""),"https://release-images.clm-rls.ifsalpha.com/6d638879-d3ce-45b5-98b5-337e8944ba26")</f>
        <v>https://release-images.clm-rls.ifsalpha.com/6d638879-d3ce-45b5-98b5-337e8944ba26</v>
      </c>
      <c r="M43" s="4" t="str">
        <f>IFERROR(__xludf.DUMMYFUNCTION("""COMPUTED_VALUE"""),"https://release-images.clm-rls.ifsalpha.com/019d04d8-8ed9-48dd-9b53-6859bf82fee0")</f>
        <v>https://release-images.clm-rls.ifsalpha.com/019d04d8-8ed9-48dd-9b53-6859bf82fee0</v>
      </c>
      <c r="N43" s="4" t="str">
        <f>IFERROR(__xludf.DUMMYFUNCTION("""COMPUTED_VALUE"""),"https://release-images.clm-rls.ifsalpha.com/080e1295-2af7-4320-a0dd-d48cda950ee0")</f>
        <v>https://release-images.clm-rls.ifsalpha.com/080e1295-2af7-4320-a0dd-d48cda950ee0</v>
      </c>
      <c r="O43" s="4" t="str">
        <f>IFERROR(__xludf.DUMMYFUNCTION("""COMPUTED_VALUE"""),"https://release-images.clm-rls.ifsalpha.com/03d152ba-ddc9-44ae-89ce-bd3eef120117")</f>
        <v>https://release-images.clm-rls.ifsalpha.com/03d152ba-ddc9-44ae-89ce-bd3eef120117</v>
      </c>
      <c r="P43" s="4" t="str">
        <f>IFERROR(__xludf.DUMMYFUNCTION("""COMPUTED_VALUE"""),"https://release-images.clm-rls.ifsalpha.com/1331fa80-c211-4a53-bebe-66410c42e1f0")</f>
        <v>https://release-images.clm-rls.ifsalpha.com/1331fa80-c211-4a53-bebe-66410c42e1f0</v>
      </c>
      <c r="Q43" s="4" t="str">
        <f>IFERROR(__xludf.DUMMYFUNCTION("""COMPUTED_VALUE"""),"https://release-images.clm-rls.ifsalpha.com/5c38ef71-e319-4b97-b1c1-1cb17f9f425e")</f>
        <v>https://release-images.clm-rls.ifsalpha.com/5c38ef71-e319-4b97-b1c1-1cb17f9f425e</v>
      </c>
      <c r="R43" s="4" t="str">
        <f>IFERROR(__xludf.DUMMYFUNCTION("""COMPUTED_VALUE"""),"https://release-images.clm-rls.ifsalpha.com/34e34054-4432-4693-b4f7-65ad6908daee")</f>
        <v>https://release-images.clm-rls.ifsalpha.com/34e34054-4432-4693-b4f7-65ad6908daee</v>
      </c>
      <c r="S43" s="4" t="str">
        <f>IFERROR(__xludf.DUMMYFUNCTION("""COMPUTED_VALUE"""),"https://release-images.clm-rls.ifsalpha.com/cfa6b848-463a-4cbc-a388-69808c535adb")</f>
        <v>https://release-images.clm-rls.ifsalpha.com/cfa6b848-463a-4cbc-a388-69808c535adb</v>
      </c>
      <c r="T43" s="4" t="str">
        <f>IFERROR(__xludf.DUMMYFUNCTION("""COMPUTED_VALUE"""),"https://release-images.clm-rls.ifsalpha.com/98f37198-eb6a-49b1-96b5-98c2d8436311")</f>
        <v>https://release-images.clm-rls.ifsalpha.com/98f37198-eb6a-49b1-96b5-98c2d8436311</v>
      </c>
      <c r="U43" s="4" t="str">
        <f>IFERROR(__xludf.DUMMYFUNCTION("""COMPUTED_VALUE"""),"https://release-images.clm-rls.ifsalpha.com/3224abdf-f199-4de3-b346-e9cb21daa305")</f>
        <v>https://release-images.clm-rls.ifsalpha.com/3224abdf-f199-4de3-b346-e9cb21daa305</v>
      </c>
    </row>
    <row r="44">
      <c r="A44" s="1" t="str">
        <f>IFERROR(__xludf.DUMMYFUNCTION("""COMPUTED_VALUE"""),"Colivys - Marseille ")</f>
        <v>Colivys - Marseille </v>
      </c>
      <c r="B44" s="1" t="str">
        <f>IFERROR(__xludf.DUMMYFUNCTION("""COMPUTED_VALUE"""),"Venez vivre dans un appartement luxueux et très spacieux de 240m2 offrant 6 chambres faisant au minimum 25m2 chacune. Cet appartement est entièrement équipé et meublé, climatisation, 2 frigidaires, lave-linge, sèche-linge, lave-vaisselle. 
Cet immeuble M"&amp;"arseillais remis à neuf est un bien d’exception dans un quartier très recherché. Le tout décoré et aménagé avec soin. Le prix comprend le loyer, la provision sur charges et sur la consommation d’électricité, de chauffage, eau, internet haut débit et assur"&amp;"ance habitation.Les chambres sont éligibles aux APL. ")</f>
        <v>Venez vivre dans un appartement luxueux et très spacieux de 240m2 offrant 6 chambres faisant au minimum 25m2 chacune. Cet appartement est entièrement équipé et meublé, climatisation, 2 frigidaires, lave-linge, sèche-linge, lave-vaisselle. 
Cet immeuble Marseillais remis à neuf est un bien d’exception dans un quartier très recherché. Le tout décoré et aménagé avec soin. Le prix comprend le loyer, la provision sur charges et sur la consommation d’électricité, de chauffage, eau, internet haut débit et assurance habitation.Les chambres sont éligibles aux APL. </v>
      </c>
      <c r="C44" s="1" t="str">
        <f>IFERROR(__xludf.DUMMYFUNCTION("""COMPUTED_VALUE"""),"22 rue Montgrand")</f>
        <v>22 rue Montgrand</v>
      </c>
      <c r="D44" s="1" t="str">
        <f>IFERROR(__xludf.DUMMYFUNCTION("""COMPUTED_VALUE"""),"Marseille")</f>
        <v>Marseille</v>
      </c>
      <c r="E44" s="1" t="str">
        <f>IFERROR(__xludf.DUMMYFUNCTION("""COMPUTED_VALUE"""),"France")</f>
        <v>France</v>
      </c>
      <c r="F44" s="1" t="str">
        <f>IFERROR(__xludf.DUMMYFUNCTION("""COMPUTED_VALUE"""),"13006")</f>
        <v>13006</v>
      </c>
      <c r="G44" s="1">
        <f>IFERROR(__xludf.DUMMYFUNCTION("""COMPUTED_VALUE"""),43.2918387)</f>
        <v>43.2918387</v>
      </c>
      <c r="H44" s="1">
        <f>IFERROR(__xludf.DUMMYFUNCTION("""COMPUTED_VALUE"""),5.3785647)</f>
        <v>5.3785647</v>
      </c>
      <c r="I44" s="1">
        <f>IFERROR(__xludf.DUMMYFUNCTION("""COMPUTED_VALUE"""),500.0)</f>
        <v>500</v>
      </c>
      <c r="J44" s="4" t="str">
        <f>IFERROR(__xludf.DUMMYFUNCTION("""COMPUTED_VALUE"""),"https://colivme.com/coliving/france/marseille/colivys-marseille")</f>
        <v>https://colivme.com/coliving/france/marseille/colivys-marseille</v>
      </c>
      <c r="K44" s="1">
        <f>IFERROR(__xludf.DUMMYFUNCTION("""COMPUTED_VALUE"""),6.0)</f>
        <v>6</v>
      </c>
      <c r="L44" s="4" t="str">
        <f>IFERROR(__xludf.DUMMYFUNCTION("""COMPUTED_VALUE"""),"https://release-images.clm-rls.ifsalpha.com/a73681f2-bb94-4a65-813a-5619406da751")</f>
        <v>https://release-images.clm-rls.ifsalpha.com/a73681f2-bb94-4a65-813a-5619406da751</v>
      </c>
      <c r="M44" s="4" t="str">
        <f>IFERROR(__xludf.DUMMYFUNCTION("""COMPUTED_VALUE"""),"https://release-images.clm-rls.ifsalpha.com/fd093caa-1089-48e6-b222-2145c6106280")</f>
        <v>https://release-images.clm-rls.ifsalpha.com/fd093caa-1089-48e6-b222-2145c6106280</v>
      </c>
      <c r="N44" s="4" t="str">
        <f>IFERROR(__xludf.DUMMYFUNCTION("""COMPUTED_VALUE"""),"https://release-images.clm-rls.ifsalpha.com/c8ccf444-e3e9-4185-8054-e09bd4c38583")</f>
        <v>https://release-images.clm-rls.ifsalpha.com/c8ccf444-e3e9-4185-8054-e09bd4c38583</v>
      </c>
      <c r="O44" s="4" t="str">
        <f>IFERROR(__xludf.DUMMYFUNCTION("""COMPUTED_VALUE"""),"https://release-images.clm-rls.ifsalpha.com/f975a844-fde5-4889-92fc-a953c70a5257")</f>
        <v>https://release-images.clm-rls.ifsalpha.com/f975a844-fde5-4889-92fc-a953c70a5257</v>
      </c>
      <c r="P44" s="1"/>
      <c r="Q44" s="1"/>
      <c r="R44" s="1"/>
      <c r="S44" s="4" t="str">
        <f>IFERROR(__xludf.DUMMYFUNCTION("""COMPUTED_VALUE"""),"https://release-images.clm-rls.ifsalpha.com/5cd9256e-d808-4d25-8117-c3f67df3389a")</f>
        <v>https://release-images.clm-rls.ifsalpha.com/5cd9256e-d808-4d25-8117-c3f67df3389a</v>
      </c>
      <c r="T44" s="4" t="str">
        <f>IFERROR(__xludf.DUMMYFUNCTION("""COMPUTED_VALUE"""),"https://release-images.clm-rls.ifsalpha.com/1c3f255e-73a8-4cbf-8ca1-01ccac5cdddc")</f>
        <v>https://release-images.clm-rls.ifsalpha.com/1c3f255e-73a8-4cbf-8ca1-01ccac5cdddc</v>
      </c>
      <c r="U44" s="4" t="str">
        <f>IFERROR(__xludf.DUMMYFUNCTION("""COMPUTED_VALUE"""),"https://release-images.clm-rls.ifsalpha.com/e6c7e20e-b5aa-4f40-a45c-d8ab08b02b48")</f>
        <v>https://release-images.clm-rls.ifsalpha.com/e6c7e20e-b5aa-4f40-a45c-d8ab08b02b48</v>
      </c>
    </row>
    <row r="45">
      <c r="A45" s="1" t="str">
        <f>IFERROR(__xludf.DUMMYFUNCTION("""COMPUTED_VALUE"""),"Kley Marseille")</f>
        <v>Kley Marseille</v>
      </c>
      <c r="B45" s="1" t="str">
        <f>IFERROR(__xludf.DUMMYFUNCTION("""COMPUTED_VALUE"""),"La résidence étudiante et jeunes actifs Kley à Marseille présente un design « Bohème Chic » unique et des lieux de vie innovants offrant une expérience propice au travail, aux rencontres et aux échanges. ")</f>
        <v>La résidence étudiante et jeunes actifs Kley à Marseille présente un design « Bohème Chic » unique et des lieux de vie innovants offrant une expérience propice au travail, aux rencontres et aux échanges. </v>
      </c>
      <c r="C45" s="1" t="str">
        <f>IFERROR(__xludf.DUMMYFUNCTION("""COMPUTED_VALUE"""),"23 rue Mathieu Stilatti")</f>
        <v>23 rue Mathieu Stilatti</v>
      </c>
      <c r="D45" s="1" t="str">
        <f>IFERROR(__xludf.DUMMYFUNCTION("""COMPUTED_VALUE"""),"Marseille")</f>
        <v>Marseille</v>
      </c>
      <c r="E45" s="1" t="str">
        <f>IFERROR(__xludf.DUMMYFUNCTION("""COMPUTED_VALUE"""),"France ")</f>
        <v>France </v>
      </c>
      <c r="F45" s="1" t="str">
        <f>IFERROR(__xludf.DUMMYFUNCTION("""COMPUTED_VALUE"""),"13003")</f>
        <v>13003</v>
      </c>
      <c r="G45" s="1">
        <f>IFERROR(__xludf.DUMMYFUNCTION("""COMPUTED_VALUE"""),43.3089793)</f>
        <v>43.3089793</v>
      </c>
      <c r="H45" s="1">
        <f>IFERROR(__xludf.DUMMYFUNCTION("""COMPUTED_VALUE"""),5.376493)</f>
        <v>5.376493</v>
      </c>
      <c r="I45" s="1">
        <f>IFERROR(__xludf.DUMMYFUNCTION("""COMPUTED_VALUE"""),500.0)</f>
        <v>500</v>
      </c>
      <c r="J45" s="4" t="str">
        <f>IFERROR(__xludf.DUMMYFUNCTION("""COMPUTED_VALUE"""),"https://colivme.com/coliving/france/marseille/kley-marseille")</f>
        <v>https://colivme.com/coliving/france/marseille/kley-marseille</v>
      </c>
      <c r="K45" s="1">
        <f>IFERROR(__xludf.DUMMYFUNCTION("""COMPUTED_VALUE"""),50.0)</f>
        <v>50</v>
      </c>
      <c r="L45" s="4" t="str">
        <f>IFERROR(__xludf.DUMMYFUNCTION("""COMPUTED_VALUE"""),"https://release-images.clm-rls.ifsalpha.com/c726a2f2-96ba-404d-9d15-2b34874b3d8d")</f>
        <v>https://release-images.clm-rls.ifsalpha.com/c726a2f2-96ba-404d-9d15-2b34874b3d8d</v>
      </c>
      <c r="M45" s="4" t="str">
        <f>IFERROR(__xludf.DUMMYFUNCTION("""COMPUTED_VALUE"""),"https://release-images.clm-rls.ifsalpha.com/cfea441f-8663-46ca-8ad5-03ad0ba2f328")</f>
        <v>https://release-images.clm-rls.ifsalpha.com/cfea441f-8663-46ca-8ad5-03ad0ba2f328</v>
      </c>
      <c r="N45" s="4" t="str">
        <f>IFERROR(__xludf.DUMMYFUNCTION("""COMPUTED_VALUE"""),"https://release-images.clm-rls.ifsalpha.com/f6d0f9b8-8890-4cca-85d9-b0f13559d500")</f>
        <v>https://release-images.clm-rls.ifsalpha.com/f6d0f9b8-8890-4cca-85d9-b0f13559d500</v>
      </c>
      <c r="O45" s="4" t="str">
        <f>IFERROR(__xludf.DUMMYFUNCTION("""COMPUTED_VALUE"""),"https://release-images.clm-rls.ifsalpha.com/074195e5-0f6e-4dd1-a88d-68c487bb7c26")</f>
        <v>https://release-images.clm-rls.ifsalpha.com/074195e5-0f6e-4dd1-a88d-68c487bb7c26</v>
      </c>
      <c r="P45" s="4" t="str">
        <f>IFERROR(__xludf.DUMMYFUNCTION("""COMPUTED_VALUE"""),"https://release-images.clm-rls.ifsalpha.com/6f0da297-072e-4550-8e6e-4b34434ea377")</f>
        <v>https://release-images.clm-rls.ifsalpha.com/6f0da297-072e-4550-8e6e-4b34434ea377</v>
      </c>
      <c r="Q45" s="4" t="str">
        <f>IFERROR(__xludf.DUMMYFUNCTION("""COMPUTED_VALUE"""),"https://release-images.clm-rls.ifsalpha.com/8b496600-dfde-4822-a8cd-47501ecc97e3")</f>
        <v>https://release-images.clm-rls.ifsalpha.com/8b496600-dfde-4822-a8cd-47501ecc97e3</v>
      </c>
      <c r="R45" s="4" t="str">
        <f>IFERROR(__xludf.DUMMYFUNCTION("""COMPUTED_VALUE"""),"https://release-images.clm-rls.ifsalpha.com/359e5ce3-7565-498b-bce3-def143f3bafb")</f>
        <v>https://release-images.clm-rls.ifsalpha.com/359e5ce3-7565-498b-bce3-def143f3bafb</v>
      </c>
      <c r="S45" s="4" t="str">
        <f>IFERROR(__xludf.DUMMYFUNCTION("""COMPUTED_VALUE"""),"https://release-images.clm-rls.ifsalpha.com/a3e626d4-78e7-440a-b091-2bcd543b5df1")</f>
        <v>https://release-images.clm-rls.ifsalpha.com/a3e626d4-78e7-440a-b091-2bcd543b5df1</v>
      </c>
      <c r="T45" s="4" t="str">
        <f>IFERROR(__xludf.DUMMYFUNCTION("""COMPUTED_VALUE"""),"https://release-images.clm-rls.ifsalpha.com/5624f800-91fa-42e4-bfad-db3683c14e4a")</f>
        <v>https://release-images.clm-rls.ifsalpha.com/5624f800-91fa-42e4-bfad-db3683c14e4a</v>
      </c>
      <c r="U45" s="1"/>
    </row>
    <row r="46">
      <c r="A46" s="1" t="str">
        <f>IFERROR(__xludf.DUMMYFUNCTION("""COMPUTED_VALUE"""),"Sharies Colbert")</f>
        <v>Sharies Colbert</v>
      </c>
      <c r="B46" s="1" t="str">
        <f>IFERROR(__xludf.DUMMYFUNCTION("""COMPUTED_VALUE"""),"Sharies Colbert propose des logements entièrement aménagés, équipés &amp; décorés, offrant de confortables espaces de vie, privés et partagés. Avec des séjours à partir d’un mois, Sharies vous propose une expérience globale au travers d’une offre clé en main "&amp;"et tout inclus. Celle-ci comprend notamment eau/électricité/chauffage, maintenance, assurance, Wi-Fi et ménage hebdomadaire des espaces partagés, pour 100% de visibilité sur votre budget !")</f>
        <v>Sharies Colbert propose des logements entièrement aménagés, équipés &amp; décorés, offrant de confortables espaces de vie, privés et partagés. Avec des séjours à partir d’un mois, Sharies vous propose une expérience globale au travers d’une offre clé en main et tout inclus. Celle-ci comprend notamment eau/électricité/chauffage, maintenance, assurance, Wi-Fi et ménage hebdomadaire des espaces partagés, pour 100% de visibilité sur votre budget !</v>
      </c>
      <c r="C46" s="1" t="str">
        <f>IFERROR(__xludf.DUMMYFUNCTION("""COMPUTED_VALUE"""),"Rue Colbert")</f>
        <v>Rue Colbert</v>
      </c>
      <c r="D46" s="1" t="str">
        <f>IFERROR(__xludf.DUMMYFUNCTION("""COMPUTED_VALUE"""),"Marseille")</f>
        <v>Marseille</v>
      </c>
      <c r="E46" s="1" t="str">
        <f>IFERROR(__xludf.DUMMYFUNCTION("""COMPUTED_VALUE"""),"France ")</f>
        <v>France </v>
      </c>
      <c r="F46" s="1" t="str">
        <f>IFERROR(__xludf.DUMMYFUNCTION("""COMPUTED_VALUE"""),"13001")</f>
        <v>13001</v>
      </c>
      <c r="G46" s="1">
        <f>IFERROR(__xludf.DUMMYFUNCTION("""COMPUTED_VALUE"""),43.299356)</f>
        <v>43.299356</v>
      </c>
      <c r="H46" s="1">
        <f>IFERROR(__xludf.DUMMYFUNCTION("""COMPUTED_VALUE"""),5.372951599999999)</f>
        <v>5.3729516</v>
      </c>
      <c r="I46" s="1"/>
      <c r="J46" s="4" t="str">
        <f>IFERROR(__xludf.DUMMYFUNCTION("""COMPUTED_VALUE"""),"https://colivme.com/coliving/france/marseille/sharies-colbert")</f>
        <v>https://colivme.com/coliving/france/marseille/sharies-colbert</v>
      </c>
      <c r="K46" s="1">
        <f>IFERROR(__xludf.DUMMYFUNCTION("""COMPUTED_VALUE"""),16.0)</f>
        <v>16</v>
      </c>
      <c r="L46" s="4" t="str">
        <f>IFERROR(__xludf.DUMMYFUNCTION("""COMPUTED_VALUE"""),"https://release-images.clm-rls.ifsalpha.com/ffb0f764-353f-4a14-bfdc-1846ce0ead77")</f>
        <v>https://release-images.clm-rls.ifsalpha.com/ffb0f764-353f-4a14-bfdc-1846ce0ead77</v>
      </c>
      <c r="M46" s="4" t="str">
        <f>IFERROR(__xludf.DUMMYFUNCTION("""COMPUTED_VALUE"""),"https://release-images.clm-rls.ifsalpha.com/322b0254-ff04-46de-b5c8-2de799b840c1")</f>
        <v>https://release-images.clm-rls.ifsalpha.com/322b0254-ff04-46de-b5c8-2de799b840c1</v>
      </c>
      <c r="N46" s="4" t="str">
        <f>IFERROR(__xludf.DUMMYFUNCTION("""COMPUTED_VALUE"""),"https://release-images.clm-rls.ifsalpha.com/af57a5b5-1524-4a21-a544-045d97c20ff3")</f>
        <v>https://release-images.clm-rls.ifsalpha.com/af57a5b5-1524-4a21-a544-045d97c20ff3</v>
      </c>
      <c r="O46" s="4" t="str">
        <f>IFERROR(__xludf.DUMMYFUNCTION("""COMPUTED_VALUE"""),"https://release-images.clm-rls.ifsalpha.com/a98a59e1-7cb0-4720-8607-bf8c96f74641")</f>
        <v>https://release-images.clm-rls.ifsalpha.com/a98a59e1-7cb0-4720-8607-bf8c96f74641</v>
      </c>
      <c r="P46" s="4" t="str">
        <f>IFERROR(__xludf.DUMMYFUNCTION("""COMPUTED_VALUE"""),"https://release-images.clm-rls.ifsalpha.com/6cd13467-f2c7-4604-9c03-410ef6227d2b")</f>
        <v>https://release-images.clm-rls.ifsalpha.com/6cd13467-f2c7-4604-9c03-410ef6227d2b</v>
      </c>
      <c r="Q46" s="1"/>
      <c r="R46" s="1"/>
      <c r="S46" s="4" t="str">
        <f>IFERROR(__xludf.DUMMYFUNCTION("""COMPUTED_VALUE"""),"https://release-images.clm-rls.ifsalpha.com/f673d121-9b77-4dd6-a9b5-6f27f6e443f5")</f>
        <v>https://release-images.clm-rls.ifsalpha.com/f673d121-9b77-4dd6-a9b5-6f27f6e443f5</v>
      </c>
      <c r="T46" s="4" t="str">
        <f>IFERROR(__xludf.DUMMYFUNCTION("""COMPUTED_VALUE"""),"https://release-images.clm-rls.ifsalpha.com/466f6bee-eead-4ed5-9496-8f5e0719c41b")</f>
        <v>https://release-images.clm-rls.ifsalpha.com/466f6bee-eead-4ed5-9496-8f5e0719c41b</v>
      </c>
      <c r="U46" s="1"/>
    </row>
    <row r="47">
      <c r="A47" s="1" t="str">
        <f>IFERROR(__xludf.DUMMYFUNCTION("""COMPUTED_VALUE"""),"The Babel Community - République")</f>
        <v>The Babel Community - République</v>
      </c>
      <c r="B47" s="1" t="str">
        <f>IFERROR(__xludf.DUMMYFUNCTION("""COMPUTED_VALUE"""),"The Babel Community est un lieu de vie hybride conçu pour ses occupants: jeunes, nomades, libres, sociables et engagés dans la communauté. C'est un lieu où se rencontrer, apprendre sur soi et sur les autres et réaliser ses projets de vie qu'ils soient per"&amp;"sonnels ou professionnels. 
La résidence de Marseille Vieux-Port se compose de : 
- 80 logements 
- 170 postes de travail
- un restaurant ouvert tous les jours de 8h à minuit
- une salle de sport et un grand gymnase
Le tout s'intègre dans un écosystème "&amp;"plus large de services et de loisirs. 
Stay tuned! ")</f>
        <v>The Babel Community est un lieu de vie hybride conçu pour ses occupants: jeunes, nomades, libres, sociables et engagés dans la communauté. C'est un lieu où se rencontrer, apprendre sur soi et sur les autres et réaliser ses projets de vie qu'ils soient personnels ou professionnels. 
La résidence de Marseille Vieux-Port se compose de : 
- 80 logements 
- 170 postes de travail
- un restaurant ouvert tous les jours de 8h à minuit
- une salle de sport et un grand gymnase
Le tout s'intègre dans un écosystème plus large de services et de loisirs. 
Stay tuned! </v>
      </c>
      <c r="C47" s="1" t="str">
        <f>IFERROR(__xludf.DUMMYFUNCTION("""COMPUTED_VALUE"""),"70 Rue de la République")</f>
        <v>70 Rue de la République</v>
      </c>
      <c r="D47" s="1" t="str">
        <f>IFERROR(__xludf.DUMMYFUNCTION("""COMPUTED_VALUE"""),"Marseille")</f>
        <v>Marseille</v>
      </c>
      <c r="E47" s="1" t="str">
        <f>IFERROR(__xludf.DUMMYFUNCTION("""COMPUTED_VALUE"""),"France")</f>
        <v>France</v>
      </c>
      <c r="F47" s="1" t="str">
        <f>IFERROR(__xludf.DUMMYFUNCTION("""COMPUTED_VALUE"""),"13002")</f>
        <v>13002</v>
      </c>
      <c r="G47" s="1">
        <f>IFERROR(__xludf.DUMMYFUNCTION("""COMPUTED_VALUE"""),43.3014509)</f>
        <v>43.3014509</v>
      </c>
      <c r="H47" s="1">
        <f>IFERROR(__xludf.DUMMYFUNCTION("""COMPUTED_VALUE"""),5.370288)</f>
        <v>5.370288</v>
      </c>
      <c r="I47" s="1">
        <f>IFERROR(__xludf.DUMMYFUNCTION("""COMPUTED_VALUE"""),590.0)</f>
        <v>590</v>
      </c>
      <c r="J47" s="4" t="str">
        <f>IFERROR(__xludf.DUMMYFUNCTION("""COMPUTED_VALUE"""),"https://colivme.com/coliving/france/marseille/the-babel-community-republique")</f>
        <v>https://colivme.com/coliving/france/marseille/the-babel-community-republique</v>
      </c>
      <c r="K47" s="1">
        <f>IFERROR(__xludf.DUMMYFUNCTION("""COMPUTED_VALUE"""),80.0)</f>
        <v>80</v>
      </c>
      <c r="L47" s="4" t="str">
        <f>IFERROR(__xludf.DUMMYFUNCTION("""COMPUTED_VALUE"""),"https://release-images.clm-rls.ifsalpha.com/70eb13cb-1845-4020-ab01-f54d768bb737")</f>
        <v>https://release-images.clm-rls.ifsalpha.com/70eb13cb-1845-4020-ab01-f54d768bb737</v>
      </c>
      <c r="M47" s="4" t="str">
        <f>IFERROR(__xludf.DUMMYFUNCTION("""COMPUTED_VALUE"""),"https://release-images.clm-rls.ifsalpha.com/8bd4b0e6-41f8-41e9-94b7-9b40c98e3884")</f>
        <v>https://release-images.clm-rls.ifsalpha.com/8bd4b0e6-41f8-41e9-94b7-9b40c98e3884</v>
      </c>
      <c r="N47" s="4" t="str">
        <f>IFERROR(__xludf.DUMMYFUNCTION("""COMPUTED_VALUE"""),"https://release-images.clm-rls.ifsalpha.com/0c9c77d0-6498-47b1-b389-16346985c123")</f>
        <v>https://release-images.clm-rls.ifsalpha.com/0c9c77d0-6498-47b1-b389-16346985c123</v>
      </c>
      <c r="O47" s="4" t="str">
        <f>IFERROR(__xludf.DUMMYFUNCTION("""COMPUTED_VALUE"""),"https://release-images.clm-rls.ifsalpha.com/3fd52fe7-23fa-454b-bf15-3fdc6e4deb4c")</f>
        <v>https://release-images.clm-rls.ifsalpha.com/3fd52fe7-23fa-454b-bf15-3fdc6e4deb4c</v>
      </c>
      <c r="P47" s="1"/>
      <c r="Q47" s="1"/>
      <c r="R47" s="1"/>
      <c r="S47" s="1"/>
      <c r="T47" s="1"/>
      <c r="U47" s="1"/>
    </row>
    <row r="48">
      <c r="A48" s="1" t="str">
        <f>IFERROR(__xludf.DUMMYFUNCTION("""COMPUTED_VALUE"""),"iBuddy Coliving")</f>
        <v>iBuddy Coliving</v>
      </c>
      <c r="B48" s="1" t="str">
        <f>IFERROR(__xludf.DUMMYFUNCTION("""COMPUTED_VALUE"""),"Adepte de l'habitat partagé pour les étudiants ou jeunes actifs en quête de confort, iBuddy vous propose 70 chambres dans plus d'une dizaine de logements à Montpellier.
Les plus : 
- Emplacement privilégié dans le centre historique , à proximité de toute"&amp;"s les lignes de tramway, commerces, écoles ...
- Entièrement meublées et équipées pour un confort optimal
- Convivialité grâce aux espaces communs dédiés au partage entre colivers
- Une équipe dédiée à votre service pendant votre séjour.
Devenez notre pr"&amp;"ochain colivers!")</f>
        <v>Adepte de l'habitat partagé pour les étudiants ou jeunes actifs en quête de confort, iBuddy vous propose 70 chambres dans plus d'une dizaine de logements à Montpellier.
Les plus : 
- Emplacement privilégié dans le centre historique , à proximité de toutes les lignes de tramway, commerces, écoles ...
- Entièrement meublées et équipées pour un confort optimal
- Convivialité grâce aux espaces communs dédiés au partage entre colivers
- Une équipe dédiée à votre service pendant votre séjour.
Devenez notre prochain colivers!</v>
      </c>
      <c r="C48" s="1" t="str">
        <f>IFERROR(__xludf.DUMMYFUNCTION("""COMPUTED_VALUE"""),"23 rue saint guilhem")</f>
        <v>23 rue saint guilhem</v>
      </c>
      <c r="D48" s="1" t="str">
        <f>IFERROR(__xludf.DUMMYFUNCTION("""COMPUTED_VALUE"""),"montpellier")</f>
        <v>montpellier</v>
      </c>
      <c r="E48" s="1" t="str">
        <f>IFERROR(__xludf.DUMMYFUNCTION("""COMPUTED_VALUE"""),"france")</f>
        <v>france</v>
      </c>
      <c r="F48" s="1" t="str">
        <f>IFERROR(__xludf.DUMMYFUNCTION("""COMPUTED_VALUE"""),"34000")</f>
        <v>34000</v>
      </c>
      <c r="G48" s="1">
        <f>IFERROR(__xludf.DUMMYFUNCTION("""COMPUTED_VALUE"""),43.6093786)</f>
        <v>43.6093786</v>
      </c>
      <c r="H48" s="1">
        <f>IFERROR(__xludf.DUMMYFUNCTION("""COMPUTED_VALUE"""),3.8750249)</f>
        <v>3.8750249</v>
      </c>
      <c r="I48" s="1"/>
      <c r="J48" s="4" t="str">
        <f>IFERROR(__xludf.DUMMYFUNCTION("""COMPUTED_VALUE"""),"https://colivme.com/coliving/france/montpellier/ibuddy-coliving")</f>
        <v>https://colivme.com/coliving/france/montpellier/ibuddy-coliving</v>
      </c>
      <c r="K48" s="1">
        <f>IFERROR(__xludf.DUMMYFUNCTION("""COMPUTED_VALUE"""),70.0)</f>
        <v>70</v>
      </c>
      <c r="L48" s="4" t="str">
        <f>IFERROR(__xludf.DUMMYFUNCTION("""COMPUTED_VALUE"""),"https://release-images.clm-rls.ifsalpha.com/7d0e953c-97bc-4d89-975a-46d9be2e675e")</f>
        <v>https://release-images.clm-rls.ifsalpha.com/7d0e953c-97bc-4d89-975a-46d9be2e675e</v>
      </c>
      <c r="M48" s="4" t="str">
        <f>IFERROR(__xludf.DUMMYFUNCTION("""COMPUTED_VALUE"""),"https://release-images.clm-rls.ifsalpha.com/9db622d2-def6-4abb-ae6e-eafd215b84d2")</f>
        <v>https://release-images.clm-rls.ifsalpha.com/9db622d2-def6-4abb-ae6e-eafd215b84d2</v>
      </c>
      <c r="N48" s="4" t="str">
        <f>IFERROR(__xludf.DUMMYFUNCTION("""COMPUTED_VALUE"""),"https://release-images.clm-rls.ifsalpha.com/aafb17b3-5768-4b8e-b1db-9d7fe0222e47")</f>
        <v>https://release-images.clm-rls.ifsalpha.com/aafb17b3-5768-4b8e-b1db-9d7fe0222e47</v>
      </c>
      <c r="O48" s="4" t="str">
        <f>IFERROR(__xludf.DUMMYFUNCTION("""COMPUTED_VALUE"""),"https://release-images.clm-rls.ifsalpha.com/0016ea1e-db7a-49a4-b50d-f84857a17e1a")</f>
        <v>https://release-images.clm-rls.ifsalpha.com/0016ea1e-db7a-49a4-b50d-f84857a17e1a</v>
      </c>
      <c r="P48" s="4" t="str">
        <f>IFERROR(__xludf.DUMMYFUNCTION("""COMPUTED_VALUE"""),"https://release-images.clm-rls.ifsalpha.com/7850d513-c446-4a38-96ff-83af16f4c9a1")</f>
        <v>https://release-images.clm-rls.ifsalpha.com/7850d513-c446-4a38-96ff-83af16f4c9a1</v>
      </c>
      <c r="Q48" s="1"/>
      <c r="R48" s="1"/>
      <c r="S48" s="1"/>
      <c r="T48" s="1"/>
      <c r="U48" s="1"/>
    </row>
    <row r="49">
      <c r="A49" s="1" t="str">
        <f>IFERROR(__xludf.DUMMYFUNCTION("""COMPUTED_VALUE"""),"The Babel Community - Antigone")</f>
        <v>The Babel Community - Antigone</v>
      </c>
      <c r="B49" s="1" t="str">
        <f>IFERROR(__xludf.DUMMYFUNCTION("""COMPUTED_VALUE"""),"The Babel Community est un lieu de vie hybride conçu pour ses occupants : jeunes, nomades, libres, sociables et engagés dans la communauté. 
C'est un lieu où l’on peut vivre, travailler, se restaurer, faire du sport et surtout se rencontrer lors d’événem"&amp;"ents dédiés ! Apprendre sur soi et sur les autres et réaliser ses projets de vie qu'ils soient personnels ou professionnels. 
La Résidence de Montpellier Antigone se compose de :
 - 75 logements 
- 120 postes de travail 
- un Restaurant ouvert du lundi a"&amp;"u samedi de 8h à minuit 
- une salle de sport 
- un parking de 70 places
Le tout s'intègre dans un écosystème plus large de services et de loisirs. Stay tuned!")</f>
        <v>The Babel Community est un lieu de vie hybride conçu pour ses occupants : jeunes, nomades, libres, sociables et engagés dans la communauté. 
C'est un lieu où l’on peut vivre, travailler, se restaurer, faire du sport et surtout se rencontrer lors d’événements dédiés ! Apprendre sur soi et sur les autres et réaliser ses projets de vie qu'ils soient personnels ou professionnels. 
La Résidence de Montpellier Antigone se compose de :
 - 75 logements 
- 120 postes de travail 
- un Restaurant ouvert du lundi au samedi de 8h à minuit 
- une salle de sport 
- un parking de 70 places
Le tout s'intègre dans un écosystème plus large de services et de loisirs. Stay tuned!</v>
      </c>
      <c r="C49" s="1" t="str">
        <f>IFERROR(__xludf.DUMMYFUNCTION("""COMPUTED_VALUE"""),"954 avenue Jean Mermoz")</f>
        <v>954 avenue Jean Mermoz</v>
      </c>
      <c r="D49" s="1" t="str">
        <f>IFERROR(__xludf.DUMMYFUNCTION("""COMPUTED_VALUE"""),"Montpellier")</f>
        <v>Montpellier</v>
      </c>
      <c r="E49" s="1" t="str">
        <f>IFERROR(__xludf.DUMMYFUNCTION("""COMPUTED_VALUE"""),"France")</f>
        <v>France</v>
      </c>
      <c r="F49" s="1" t="str">
        <f>IFERROR(__xludf.DUMMYFUNCTION("""COMPUTED_VALUE"""),"34000")</f>
        <v>34000</v>
      </c>
      <c r="G49" s="1">
        <f>IFERROR(__xludf.DUMMYFUNCTION("""COMPUTED_VALUE"""),43.6099346)</f>
        <v>43.6099346</v>
      </c>
      <c r="H49" s="1">
        <f>IFERROR(__xludf.DUMMYFUNCTION("""COMPUTED_VALUE"""),3.8920934)</f>
        <v>3.8920934</v>
      </c>
      <c r="I49" s="1">
        <f>IFERROR(__xludf.DUMMYFUNCTION("""COMPUTED_VALUE"""),590.0)</f>
        <v>590</v>
      </c>
      <c r="J49" s="4" t="str">
        <f>IFERROR(__xludf.DUMMYFUNCTION("""COMPUTED_VALUE"""),"https://colivme.com/coliving/france/montpellier/the-babel-community-antigone")</f>
        <v>https://colivme.com/coliving/france/montpellier/the-babel-community-antigone</v>
      </c>
      <c r="K49" s="1">
        <f>IFERROR(__xludf.DUMMYFUNCTION("""COMPUTED_VALUE"""),75.0)</f>
        <v>75</v>
      </c>
      <c r="L49" s="4" t="str">
        <f>IFERROR(__xludf.DUMMYFUNCTION("""COMPUTED_VALUE"""),"https://release-images.clm-rls.ifsalpha.com/04cbfd3c-d125-4d55-8c02-0cd51fb25d6a")</f>
        <v>https://release-images.clm-rls.ifsalpha.com/04cbfd3c-d125-4d55-8c02-0cd51fb25d6a</v>
      </c>
      <c r="M49" s="4" t="str">
        <f>IFERROR(__xludf.DUMMYFUNCTION("""COMPUTED_VALUE"""),"https://release-images.clm-rls.ifsalpha.com/1d965242-fac5-4786-b4ae-106a14732124")</f>
        <v>https://release-images.clm-rls.ifsalpha.com/1d965242-fac5-4786-b4ae-106a14732124</v>
      </c>
      <c r="N49" s="4" t="str">
        <f>IFERROR(__xludf.DUMMYFUNCTION("""COMPUTED_VALUE"""),"https://release-images.clm-rls.ifsalpha.com/45ee20bb-7318-477e-806e-df63666091c0")</f>
        <v>https://release-images.clm-rls.ifsalpha.com/45ee20bb-7318-477e-806e-df63666091c0</v>
      </c>
      <c r="O49" s="4" t="str">
        <f>IFERROR(__xludf.DUMMYFUNCTION("""COMPUTED_VALUE"""),"https://release-images.clm-rls.ifsalpha.com/20139cbb-7c98-4124-80db-e3b71706f0bf")</f>
        <v>https://release-images.clm-rls.ifsalpha.com/20139cbb-7c98-4124-80db-e3b71706f0bf</v>
      </c>
      <c r="P49" s="1"/>
      <c r="Q49" s="1"/>
      <c r="R49" s="1"/>
      <c r="S49" s="4" t="str">
        <f>IFERROR(__xludf.DUMMYFUNCTION("""COMPUTED_VALUE"""),"https://release-images.clm-rls.ifsalpha.com/a1adc671-d6e0-408d-8146-b0b935d91d4f")</f>
        <v>https://release-images.clm-rls.ifsalpha.com/a1adc671-d6e0-408d-8146-b0b935d91d4f</v>
      </c>
      <c r="T49" s="4" t="str">
        <f>IFERROR(__xludf.DUMMYFUNCTION("""COMPUTED_VALUE"""),"https://release-images.clm-rls.ifsalpha.com/2d12adaf-5bd3-4a4b-bb99-598b48a43048")</f>
        <v>https://release-images.clm-rls.ifsalpha.com/2d12adaf-5bd3-4a4b-bb99-598b48a43048</v>
      </c>
      <c r="U49" s="4" t="str">
        <f>IFERROR(__xludf.DUMMYFUNCTION("""COMPUTED_VALUE"""),"https://release-images.clm-rls.ifsalpha.com/a53b4ad2-2578-4afe-b001-9ea95b27b726")</f>
        <v>https://release-images.clm-rls.ifsalpha.com/a53b4ad2-2578-4afe-b001-9ea95b27b726</v>
      </c>
    </row>
    <row r="50">
      <c r="A50" s="1" t="str">
        <f>IFERROR(__xludf.DUMMYFUNCTION("""COMPUTED_VALUE"""),"Colivys - Nancy ")</f>
        <v>Colivys - Nancy </v>
      </c>
      <c r="B50" s="1" t="str">
        <f>IFERROR(__xludf.DUMMYFUNCTION("""COMPUTED_VALUE"""),"Appartement de 60m² offrant 3 chambres situé près de la gare de Nancy et du Parc Sainte-Marie, à proximité de commerces. vous serez à quelques pas du Tram 1. 
Cet appartement est entièrement équipé et meublé, il est situé au deuxième étage. Vous aurez à "&amp;"votre disposition une belle cuisine entièrement meublée et aménagée avec un réfrigérateur, four, micro-onde, machine à café, un grille-pain, toute la vaisselle nécessaire et appareils de cuissons ainsi qu'une une machine à laver. L'appartement dispose d'u"&amp;"ne salle de bain est équipée d’une baignoire et des toilettes séparées. 
Le prix comprend le loyer, la provision sur charges et sur la consommation d’électricité, de chauffage, eau, internet haut débit et assurance habitation. Les chambres sont éligibles"&amp;" aux APL.")</f>
        <v>Appartement de 60m² offrant 3 chambres situé près de la gare de Nancy et du Parc Sainte-Marie, à proximité de commerces. vous serez à quelques pas du Tram 1. 
Cet appartement est entièrement équipé et meublé, il est situé au deuxième étage. Vous aurez à votre disposition une belle cuisine entièrement meublée et aménagée avec un réfrigérateur, four, micro-onde, machine à café, un grille-pain, toute la vaisselle nécessaire et appareils de cuissons ainsi qu'une une machine à laver. L'appartement dispose d'une salle de bain est équipée d’une baignoire et des toilettes séparées. 
Le prix comprend le loyer, la provision sur charges et sur la consommation d’électricité, de chauffage, eau, internet haut débit et assurance habitation. Les chambres sont éligibles aux APL.</v>
      </c>
      <c r="C50" s="1" t="str">
        <f>IFERROR(__xludf.DUMMYFUNCTION("""COMPUTED_VALUE"""),"20 rue de Graffiny")</f>
        <v>20 rue de Graffiny</v>
      </c>
      <c r="D50" s="1" t="str">
        <f>IFERROR(__xludf.DUMMYFUNCTION("""COMPUTED_VALUE"""),"Nancy")</f>
        <v>Nancy</v>
      </c>
      <c r="E50" s="1" t="str">
        <f>IFERROR(__xludf.DUMMYFUNCTION("""COMPUTED_VALUE"""),"France")</f>
        <v>France</v>
      </c>
      <c r="F50" s="1" t="str">
        <f>IFERROR(__xludf.DUMMYFUNCTION("""COMPUTED_VALUE"""),"54000")</f>
        <v>54000</v>
      </c>
      <c r="G50" s="1">
        <f>IFERROR(__xludf.DUMMYFUNCTION("""COMPUTED_VALUE"""),48.6831779)</f>
        <v>48.6831779</v>
      </c>
      <c r="H50" s="1">
        <f>IFERROR(__xludf.DUMMYFUNCTION("""COMPUTED_VALUE"""),6.171263)</f>
        <v>6.171263</v>
      </c>
      <c r="I50" s="1"/>
      <c r="J50" s="4" t="str">
        <f>IFERROR(__xludf.DUMMYFUNCTION("""COMPUTED_VALUE"""),"https://colivme.com/coliving/france/nancy/colivys-nancy")</f>
        <v>https://colivme.com/coliving/france/nancy/colivys-nancy</v>
      </c>
      <c r="K50" s="1">
        <f>IFERROR(__xludf.DUMMYFUNCTION("""COMPUTED_VALUE"""),3.0)</f>
        <v>3</v>
      </c>
      <c r="L50" s="4" t="str">
        <f>IFERROR(__xludf.DUMMYFUNCTION("""COMPUTED_VALUE"""),"https://release-images.clm-rls.ifsalpha.com/74c0c7d0-a594-47c9-8023-6fdbb959c5da")</f>
        <v>https://release-images.clm-rls.ifsalpha.com/74c0c7d0-a594-47c9-8023-6fdbb959c5da</v>
      </c>
      <c r="M50" s="4" t="str">
        <f>IFERROR(__xludf.DUMMYFUNCTION("""COMPUTED_VALUE"""),"https://release-images.clm-rls.ifsalpha.com/072af3b6-0303-4fef-ab5e-24d782c83bdb")</f>
        <v>https://release-images.clm-rls.ifsalpha.com/072af3b6-0303-4fef-ab5e-24d782c83bdb</v>
      </c>
      <c r="N50" s="4" t="str">
        <f>IFERROR(__xludf.DUMMYFUNCTION("""COMPUTED_VALUE"""),"https://release-images.clm-rls.ifsalpha.com/2ea65559-d938-4e78-a54f-1d667f0ff738")</f>
        <v>https://release-images.clm-rls.ifsalpha.com/2ea65559-d938-4e78-a54f-1d667f0ff738</v>
      </c>
      <c r="O50" s="4" t="str">
        <f>IFERROR(__xludf.DUMMYFUNCTION("""COMPUTED_VALUE"""),"https://release-images.clm-rls.ifsalpha.com/9e5429bf-c25e-486a-8c2c-32a6ad12dd39")</f>
        <v>https://release-images.clm-rls.ifsalpha.com/9e5429bf-c25e-486a-8c2c-32a6ad12dd39</v>
      </c>
      <c r="P50" s="1"/>
      <c r="Q50" s="1"/>
      <c r="R50" s="1"/>
      <c r="S50" s="1"/>
      <c r="T50" s="1"/>
      <c r="U50" s="1"/>
    </row>
    <row r="51">
      <c r="A51" s="1" t="str">
        <f>IFERROR(__xludf.DUMMYFUNCTION("""COMPUTED_VALUE"""),"Sharies Patton ")</f>
        <v>Sharies Patton </v>
      </c>
      <c r="B51" s="1" t="str">
        <f>IFERROR(__xludf.DUMMYFUNCTION("""COMPUTED_VALUE"""),"Sharies Patton propose des logements entièrement aménagés, équipés &amp; décorés, offrant de confortables espaces de vie, privés et partagés. Avec des séjours à partir d’un mois, Sharies vous propose une expérience globale au travers d’une offre clé en main e"&amp;"t tout inclus. Celle-ci comprend notamment eau/électricité/chauffage, maintenance, assurance, Wi-Fi et ménage hebdomadaire des espaces partagés, pour 100% de visibilité sur votre budget !")</f>
        <v>Sharies Patton propose des logements entièrement aménagés, équipés &amp; décorés, offrant de confortables espaces de vie, privés et partagés. Avec des séjours à partir d’un mois, Sharies vous propose une expérience globale au travers d’une offre clé en main et tout inclus. Celle-ci comprend notamment eau/électricité/chauffage, maintenance, assurance, Wi-Fi et ménage hebdomadaire des espaces partagés, pour 100% de visibilité sur votre budget !</v>
      </c>
      <c r="C51" s="1" t="str">
        <f>IFERROR(__xludf.DUMMYFUNCTION("""COMPUTED_VALUE"""),"Rue de l'armée patton")</f>
        <v>Rue de l'armée patton</v>
      </c>
      <c r="D51" s="1" t="str">
        <f>IFERROR(__xludf.DUMMYFUNCTION("""COMPUTED_VALUE"""),"Nancy")</f>
        <v>Nancy</v>
      </c>
      <c r="E51" s="1" t="str">
        <f>IFERROR(__xludf.DUMMYFUNCTION("""COMPUTED_VALUE"""),"France")</f>
        <v>France</v>
      </c>
      <c r="F51" s="1" t="str">
        <f>IFERROR(__xludf.DUMMYFUNCTION("""COMPUTED_VALUE"""),"54000")</f>
        <v>54000</v>
      </c>
      <c r="G51" s="1">
        <f>IFERROR(__xludf.DUMMYFUNCTION("""COMPUTED_VALUE"""),48.6915523)</f>
        <v>48.6915523</v>
      </c>
      <c r="H51" s="1">
        <f>IFERROR(__xludf.DUMMYFUNCTION("""COMPUTED_VALUE"""),6.1704399)</f>
        <v>6.1704399</v>
      </c>
      <c r="I51" s="1"/>
      <c r="J51" s="4" t="str">
        <f>IFERROR(__xludf.DUMMYFUNCTION("""COMPUTED_VALUE"""),"https://colivme.com/coliving/france/nancy/sharies-patton")</f>
        <v>https://colivme.com/coliving/france/nancy/sharies-patton</v>
      </c>
      <c r="K51" s="1">
        <f>IFERROR(__xludf.DUMMYFUNCTION("""COMPUTED_VALUE"""),5.0)</f>
        <v>5</v>
      </c>
      <c r="L51" s="4" t="str">
        <f>IFERROR(__xludf.DUMMYFUNCTION("""COMPUTED_VALUE"""),"https://release-images.clm-rls.ifsalpha.com/3811bc29-3e31-4b26-a158-6552579aa2f5")</f>
        <v>https://release-images.clm-rls.ifsalpha.com/3811bc29-3e31-4b26-a158-6552579aa2f5</v>
      </c>
      <c r="M51" s="4" t="str">
        <f>IFERROR(__xludf.DUMMYFUNCTION("""COMPUTED_VALUE"""),"https://release-images.clm-rls.ifsalpha.com/9a6cd439-7f71-4ab4-8fd2-3be850c0bf5d")</f>
        <v>https://release-images.clm-rls.ifsalpha.com/9a6cd439-7f71-4ab4-8fd2-3be850c0bf5d</v>
      </c>
      <c r="N51" s="4" t="str">
        <f>IFERROR(__xludf.DUMMYFUNCTION("""COMPUTED_VALUE"""),"https://release-images.clm-rls.ifsalpha.com/ccff2466-fcfb-42d5-9307-82e4a6d8d581")</f>
        <v>https://release-images.clm-rls.ifsalpha.com/ccff2466-fcfb-42d5-9307-82e4a6d8d581</v>
      </c>
      <c r="O51" s="4" t="str">
        <f>IFERROR(__xludf.DUMMYFUNCTION("""COMPUTED_VALUE"""),"https://release-images.clm-rls.ifsalpha.com/2fe80278-8e4d-4f00-93fa-b7b3dcc02e56")</f>
        <v>https://release-images.clm-rls.ifsalpha.com/2fe80278-8e4d-4f00-93fa-b7b3dcc02e56</v>
      </c>
      <c r="P51" s="4" t="str">
        <f>IFERROR(__xludf.DUMMYFUNCTION("""COMPUTED_VALUE"""),"https://release-images.clm-rls.ifsalpha.com/9e041e2a-4d7c-4fe4-a97d-eae78bd9abe9")</f>
        <v>https://release-images.clm-rls.ifsalpha.com/9e041e2a-4d7c-4fe4-a97d-eae78bd9abe9</v>
      </c>
      <c r="Q51" s="1"/>
      <c r="R51" s="1"/>
      <c r="S51" s="4" t="str">
        <f>IFERROR(__xludf.DUMMYFUNCTION("""COMPUTED_VALUE"""),"https://release-images.clm-rls.ifsalpha.com/567a1dbb-55f7-41f8-a678-697673e40fe6")</f>
        <v>https://release-images.clm-rls.ifsalpha.com/567a1dbb-55f7-41f8-a678-697673e40fe6</v>
      </c>
      <c r="T51" s="4" t="str">
        <f>IFERROR(__xludf.DUMMYFUNCTION("""COMPUTED_VALUE"""),"https://release-images.clm-rls.ifsalpha.com/7c5390a7-508e-4c9b-aac3-745e154dff1e")</f>
        <v>https://release-images.clm-rls.ifsalpha.com/7c5390a7-508e-4c9b-aac3-745e154dff1e</v>
      </c>
      <c r="U51" s="1"/>
    </row>
    <row r="52">
      <c r="A52" s="1" t="str">
        <f>IFERROR(__xludf.DUMMYFUNCTION("""COMPUTED_VALUE"""),"Colivys - Nantes ")</f>
        <v>Colivys - Nantes </v>
      </c>
      <c r="B52" s="1" t="str">
        <f>IFERROR(__xludf.DUMMYFUNCTION("""COMPUTED_VALUE"""),"L'appartement spacieux et rénové est situé au 2ème étage avec ascenseur d'une résidence bien entretenue et tranquille. L'appartement bénéficie d'une orientation géographique plaisante qui lui permet d'avoir la lumière du soleil en permanence tout au long "&amp;"de la journée.
L'accès aux commerces se fait facilement avec une grande surface à moins de 10min en bus, ou un petit supermarché de proximité accessible à pied. Le centre de Nantes se trouve ainsi à 15min en tram. Vous pouvez également rejoindre le périp"&amp;"hérique en moins de 5min.
Cet appartement est entièrement équipé, meublé et décoré avec soin. Vous aurez à votre disposition une belle cuisine complètement aménagée avec réfrigérateur, four, micro-onde, bouilloire, machine à café, toaster, toute la vaiss"&amp;"elle nécessaire et des plaques de cuisson. Vous retrouverez une machine à laver le linge ainsi qu'un sèche linge dans une pièce rattachée à la cuisine. La salle de bain est quant à elle équipée d'une grande douche.")</f>
        <v>L'appartement spacieux et rénové est situé au 2ème étage avec ascenseur d'une résidence bien entretenue et tranquille. L'appartement bénéficie d'une orientation géographique plaisante qui lui permet d'avoir la lumière du soleil en permanence tout au long de la journée.
L'accès aux commerces se fait facilement avec une grande surface à moins de 10min en bus, ou un petit supermarché de proximité accessible à pied. Le centre de Nantes se trouve ainsi à 15min en tram. Vous pouvez également rejoindre le périphérique en moins de 5min.
Cet appartement est entièrement équipé, meublé et décoré avec soin. Vous aurez à votre disposition une belle cuisine complètement aménagée avec réfrigérateur, four, micro-onde, bouilloire, machine à café, toaster, toute la vaisselle nécessaire et des plaques de cuisson. Vous retrouverez une machine à laver le linge ainsi qu'un sèche linge dans une pièce rattachée à la cuisine. La salle de bain est quant à elle équipée d'une grande douche.</v>
      </c>
      <c r="C52" s="1" t="str">
        <f>IFERROR(__xludf.DUMMYFUNCTION("""COMPUTED_VALUE"""),"11 rue des Reinettes")</f>
        <v>11 rue des Reinettes</v>
      </c>
      <c r="D52" s="1" t="str">
        <f>IFERROR(__xludf.DUMMYFUNCTION("""COMPUTED_VALUE"""),"Nantes")</f>
        <v>Nantes</v>
      </c>
      <c r="E52" s="1" t="str">
        <f>IFERROR(__xludf.DUMMYFUNCTION("""COMPUTED_VALUE"""),"France")</f>
        <v>France</v>
      </c>
      <c r="F52" s="1" t="str">
        <f>IFERROR(__xludf.DUMMYFUNCTION("""COMPUTED_VALUE"""),"443000")</f>
        <v>443000</v>
      </c>
      <c r="G52" s="1">
        <f>IFERROR(__xludf.DUMMYFUNCTION("""COMPUTED_VALUE"""),47.246354)</f>
        <v>47.246354</v>
      </c>
      <c r="H52" s="1">
        <f>IFERROR(__xludf.DUMMYFUNCTION("""COMPUTED_VALUE"""),-1.569023)</f>
        <v>-1.569023</v>
      </c>
      <c r="I52" s="1"/>
      <c r="J52" s="4" t="str">
        <f>IFERROR(__xludf.DUMMYFUNCTION("""COMPUTED_VALUE"""),"https://colivme.com/coliving/france/nantes/colivys-nantes")</f>
        <v>https://colivme.com/coliving/france/nantes/colivys-nantes</v>
      </c>
      <c r="K52" s="1">
        <f>IFERROR(__xludf.DUMMYFUNCTION("""COMPUTED_VALUE"""),4.0)</f>
        <v>4</v>
      </c>
      <c r="L52" s="4" t="str">
        <f>IFERROR(__xludf.DUMMYFUNCTION("""COMPUTED_VALUE"""),"https://release-images.clm-rls.ifsalpha.com/e304eeee-7941-4f39-b030-a3c5bb258685")</f>
        <v>https://release-images.clm-rls.ifsalpha.com/e304eeee-7941-4f39-b030-a3c5bb258685</v>
      </c>
      <c r="M52" s="4" t="str">
        <f>IFERROR(__xludf.DUMMYFUNCTION("""COMPUTED_VALUE"""),"https://release-images.clm-rls.ifsalpha.com/5f4a847d-aa2d-4570-be68-2dffd449b823")</f>
        <v>https://release-images.clm-rls.ifsalpha.com/5f4a847d-aa2d-4570-be68-2dffd449b823</v>
      </c>
      <c r="N52" s="4" t="str">
        <f>IFERROR(__xludf.DUMMYFUNCTION("""COMPUTED_VALUE"""),"https://release-images.clm-rls.ifsalpha.com/028c52e4-3047-441f-9971-2f30b18b4af9")</f>
        <v>https://release-images.clm-rls.ifsalpha.com/028c52e4-3047-441f-9971-2f30b18b4af9</v>
      </c>
      <c r="O52" s="4" t="str">
        <f>IFERROR(__xludf.DUMMYFUNCTION("""COMPUTED_VALUE"""),"https://release-images.clm-rls.ifsalpha.com/9b4183c5-9d2a-449f-bc5e-833072d1a083")</f>
        <v>https://release-images.clm-rls.ifsalpha.com/9b4183c5-9d2a-449f-bc5e-833072d1a083</v>
      </c>
      <c r="P52" s="4" t="str">
        <f>IFERROR(__xludf.DUMMYFUNCTION("""COMPUTED_VALUE"""),"https://release-images.clm-rls.ifsalpha.com/deba07d1-b52a-4e49-8c6c-ec7aaac77384")</f>
        <v>https://release-images.clm-rls.ifsalpha.com/deba07d1-b52a-4e49-8c6c-ec7aaac77384</v>
      </c>
      <c r="Q52" s="1"/>
      <c r="R52" s="1"/>
      <c r="S52" s="1"/>
      <c r="T52" s="1"/>
      <c r="U52" s="1"/>
    </row>
    <row r="53">
      <c r="A53" s="1" t="str">
        <f>IFERROR(__xludf.DUMMYFUNCTION("""COMPUTED_VALUE"""),"Corésidence SEVRE")</f>
        <v>Corésidence SEVRE</v>
      </c>
      <c r="B53" s="1" t="str">
        <f>IFERROR(__xludf.DUMMYFUNCTION("""COMPUTED_VALUE"""),"La Corésidence SEVRE est un ancien corps de ferme remis à neuf (acoustique, thermique…), situé sur les bords de Sèvre à 10 mn du centre-ville de Nantes.")</f>
        <v>La Corésidence SEVRE est un ancien corps de ferme remis à neuf (acoustique, thermique…), situé sur les bords de Sèvre à 10 mn du centre-ville de Nantes.</v>
      </c>
      <c r="C53" s="1" t="str">
        <f>IFERROR(__xludf.DUMMYFUNCTION("""COMPUTED_VALUE"""),"272, route de Vertou")</f>
        <v>272, route de Vertou</v>
      </c>
      <c r="D53" s="1" t="str">
        <f>IFERROR(__xludf.DUMMYFUNCTION("""COMPUTED_VALUE"""),"Nantes")</f>
        <v>Nantes</v>
      </c>
      <c r="E53" s="1" t="str">
        <f>IFERROR(__xludf.DUMMYFUNCTION("""COMPUTED_VALUE"""),"France ")</f>
        <v>France </v>
      </c>
      <c r="F53" s="1" t="str">
        <f>IFERROR(__xludf.DUMMYFUNCTION("""COMPUTED_VALUE"""),"44000")</f>
        <v>44000</v>
      </c>
      <c r="G53" s="1">
        <f>IFERROR(__xludf.DUMMYFUNCTION("""COMPUTED_VALUE"""),47.18327310000001)</f>
        <v>47.1832731</v>
      </c>
      <c r="H53" s="1">
        <f>IFERROR(__xludf.DUMMYFUNCTION("""COMPUTED_VALUE"""),-1.5175942)</f>
        <v>-1.5175942</v>
      </c>
      <c r="I53" s="1"/>
      <c r="J53" s="4" t="str">
        <f>IFERROR(__xludf.DUMMYFUNCTION("""COMPUTED_VALUE"""),"https://colivme.com/coliving/france/nantes/coresidence-sevre")</f>
        <v>https://colivme.com/coliving/france/nantes/coresidence-sevre</v>
      </c>
      <c r="K53" s="1">
        <f>IFERROR(__xludf.DUMMYFUNCTION("""COMPUTED_VALUE"""),13.0)</f>
        <v>13</v>
      </c>
      <c r="L53" s="4" t="str">
        <f>IFERROR(__xludf.DUMMYFUNCTION("""COMPUTED_VALUE"""),"https://release-images.clm-rls.ifsalpha.com/32ffc40f-98d5-4311-a49f-d4e0e293c699")</f>
        <v>https://release-images.clm-rls.ifsalpha.com/32ffc40f-98d5-4311-a49f-d4e0e293c699</v>
      </c>
      <c r="M53" s="4" t="str">
        <f>IFERROR(__xludf.DUMMYFUNCTION("""COMPUTED_VALUE"""),"https://release-images.clm-rls.ifsalpha.com/e4de6af0-6221-4bf8-af34-66f9ce43f230")</f>
        <v>https://release-images.clm-rls.ifsalpha.com/e4de6af0-6221-4bf8-af34-66f9ce43f230</v>
      </c>
      <c r="N53" s="4" t="str">
        <f>IFERROR(__xludf.DUMMYFUNCTION("""COMPUTED_VALUE"""),"https://release-images.clm-rls.ifsalpha.com/72ab42cb-d570-4d65-b989-cd4aa9b6e126")</f>
        <v>https://release-images.clm-rls.ifsalpha.com/72ab42cb-d570-4d65-b989-cd4aa9b6e126</v>
      </c>
      <c r="O53" s="4" t="str">
        <f>IFERROR(__xludf.DUMMYFUNCTION("""COMPUTED_VALUE"""),"https://release-images.clm-rls.ifsalpha.com/0b6213e1-3df9-4667-a980-edb9dfac937c")</f>
        <v>https://release-images.clm-rls.ifsalpha.com/0b6213e1-3df9-4667-a980-edb9dfac937c</v>
      </c>
      <c r="P53" s="4" t="str">
        <f>IFERROR(__xludf.DUMMYFUNCTION("""COMPUTED_VALUE"""),"https://release-images.clm-rls.ifsalpha.com/2ad24512-2312-49d2-8cd6-acbd4a583490")</f>
        <v>https://release-images.clm-rls.ifsalpha.com/2ad24512-2312-49d2-8cd6-acbd4a583490</v>
      </c>
      <c r="Q53" s="1"/>
      <c r="R53" s="1"/>
      <c r="S53" s="1"/>
      <c r="T53" s="1"/>
      <c r="U53" s="1"/>
    </row>
    <row r="54">
      <c r="A54" s="1" t="str">
        <f>IFERROR(__xludf.DUMMYFUNCTION("""COMPUTED_VALUE"""),"Églantine")</f>
        <v>Églantine</v>
      </c>
      <c r="B54" s="1" t="str">
        <f>IFERROR(__xludf.DUMMYFUNCTION("""COMPUTED_VALUE"""),"Ancienne sellerie automobile, ce loft a été entièrement repensé avec de très beaux espaces, de grandes hauteurs sous plafond, beaucoup de volume. Orienté sud avec d'immenses baies vitrées entièrement rétractables, ce loft offre beaucoup de lumière dans le"&amp;"s espaces communs. Il propose également un jardin d'hiver, une magnifique cheminée, 2 patios intérieurs et des matériaux nobles de standing.
Le jardin est exposé sud/sud-ouest avec une piscine de 4x4m et une terrasse en bois.")</f>
        <v>Ancienne sellerie automobile, ce loft a été entièrement repensé avec de très beaux espaces, de grandes hauteurs sous plafond, beaucoup de volume. Orienté sud avec d'immenses baies vitrées entièrement rétractables, ce loft offre beaucoup de lumière dans les espaces communs. Il propose également un jardin d'hiver, une magnifique cheminée, 2 patios intérieurs et des matériaux nobles de standing.
Le jardin est exposé sud/sud-ouest avec une piscine de 4x4m et une terrasse en bois.</v>
      </c>
      <c r="C54" s="1" t="str">
        <f>IFERROR(__xludf.DUMMYFUNCTION("""COMPUTED_VALUE"""),"34 avenue de l'églantine")</f>
        <v>34 avenue de l'églantine</v>
      </c>
      <c r="D54" s="1" t="str">
        <f>IFERROR(__xludf.DUMMYFUNCTION("""COMPUTED_VALUE"""),"Saint Herblain")</f>
        <v>Saint Herblain</v>
      </c>
      <c r="E54" s="1" t="str">
        <f>IFERROR(__xludf.DUMMYFUNCTION("""COMPUTED_VALUE"""),"France")</f>
        <v>France</v>
      </c>
      <c r="F54" s="1" t="str">
        <f>IFERROR(__xludf.DUMMYFUNCTION("""COMPUTED_VALUE"""),"44800")</f>
        <v>44800</v>
      </c>
      <c r="G54" s="1">
        <f>IFERROR(__xludf.DUMMYFUNCTION("""COMPUTED_VALUE"""),47.23458)</f>
        <v>47.23458</v>
      </c>
      <c r="H54" s="1">
        <f>IFERROR(__xludf.DUMMYFUNCTION("""COMPUTED_VALUE"""),-1.5880957)</f>
        <v>-1.5880957</v>
      </c>
      <c r="I54" s="1">
        <f>IFERROR(__xludf.DUMMYFUNCTION("""COMPUTED_VALUE"""),900.0)</f>
        <v>900</v>
      </c>
      <c r="J54" s="4" t="str">
        <f>IFERROR(__xludf.DUMMYFUNCTION("""COMPUTED_VALUE"""),"https://colivme.com/coliving/france/nantes/eglantine")</f>
        <v>https://colivme.com/coliving/france/nantes/eglantine</v>
      </c>
      <c r="K54" s="1">
        <f>IFERROR(__xludf.DUMMYFUNCTION("""COMPUTED_VALUE"""),4.0)</f>
        <v>4</v>
      </c>
      <c r="L54" s="4" t="str">
        <f>IFERROR(__xludf.DUMMYFUNCTION("""COMPUTED_VALUE"""),"https://release-images.clm-rls.ifsalpha.com/1a9d5a34-d4db-4c47-935a-bee737111aec")</f>
        <v>https://release-images.clm-rls.ifsalpha.com/1a9d5a34-d4db-4c47-935a-bee737111aec</v>
      </c>
      <c r="M54" s="4" t="str">
        <f>IFERROR(__xludf.DUMMYFUNCTION("""COMPUTED_VALUE"""),"https://release-images.clm-rls.ifsalpha.com/1920ade8-aa53-4d6e-a384-756edc1d8ec3")</f>
        <v>https://release-images.clm-rls.ifsalpha.com/1920ade8-aa53-4d6e-a384-756edc1d8ec3</v>
      </c>
      <c r="N54" s="4" t="str">
        <f>IFERROR(__xludf.DUMMYFUNCTION("""COMPUTED_VALUE"""),"https://release-images.clm-rls.ifsalpha.com/fc0f76f8-08e7-49ab-832b-17c3aee0b706")</f>
        <v>https://release-images.clm-rls.ifsalpha.com/fc0f76f8-08e7-49ab-832b-17c3aee0b706</v>
      </c>
      <c r="O54" s="4" t="str">
        <f>IFERROR(__xludf.DUMMYFUNCTION("""COMPUTED_VALUE"""),"https://release-images.clm-rls.ifsalpha.com/e96efa53-0b1f-4416-a537-84429751a3b7")</f>
        <v>https://release-images.clm-rls.ifsalpha.com/e96efa53-0b1f-4416-a537-84429751a3b7</v>
      </c>
      <c r="P54" s="4" t="str">
        <f>IFERROR(__xludf.DUMMYFUNCTION("""COMPUTED_VALUE"""),"https://release-images.clm-rls.ifsalpha.com/6ae62789-f2ac-4810-b7be-f8c62d74c55e")</f>
        <v>https://release-images.clm-rls.ifsalpha.com/6ae62789-f2ac-4810-b7be-f8c62d74c55e</v>
      </c>
      <c r="Q54" s="4" t="str">
        <f>IFERROR(__xludf.DUMMYFUNCTION("""COMPUTED_VALUE"""),"https://release-images.clm-rls.ifsalpha.com/2ff7db2c-1d08-4247-84aa-1680f9439892")</f>
        <v>https://release-images.clm-rls.ifsalpha.com/2ff7db2c-1d08-4247-84aa-1680f9439892</v>
      </c>
      <c r="R54" s="4" t="str">
        <f>IFERROR(__xludf.DUMMYFUNCTION("""COMPUTED_VALUE"""),"https://release-images.clm-rls.ifsalpha.com/1248ffb5-fceb-4123-8b1b-41aac19ee5fb")</f>
        <v>https://release-images.clm-rls.ifsalpha.com/1248ffb5-fceb-4123-8b1b-41aac19ee5fb</v>
      </c>
      <c r="S54" s="4" t="str">
        <f>IFERROR(__xludf.DUMMYFUNCTION("""COMPUTED_VALUE"""),"https://release-images.clm-rls.ifsalpha.com/a5e189dd-8a87-4b51-97dc-40247e164ff6")</f>
        <v>https://release-images.clm-rls.ifsalpha.com/a5e189dd-8a87-4b51-97dc-40247e164ff6</v>
      </c>
      <c r="T54" s="4" t="str">
        <f>IFERROR(__xludf.DUMMYFUNCTION("""COMPUTED_VALUE"""),"https://release-images.clm-rls.ifsalpha.com/69b571fc-ab4b-44e8-8190-dfe240f2c7f7")</f>
        <v>https://release-images.clm-rls.ifsalpha.com/69b571fc-ab4b-44e8-8190-dfe240f2c7f7</v>
      </c>
      <c r="U54" s="4" t="str">
        <f>IFERROR(__xludf.DUMMYFUNCTION("""COMPUTED_VALUE"""),"https://release-images.clm-rls.ifsalpha.com/675fdec2-ae07-47d3-9498-b2c9cd41ae92")</f>
        <v>https://release-images.clm-rls.ifsalpha.com/675fdec2-ae07-47d3-9498-b2c9cd41ae92</v>
      </c>
    </row>
    <row r="55">
      <c r="A55" s="1" t="str">
        <f>IFERROR(__xludf.DUMMYFUNCTION("""COMPUTED_VALUE"""),"Camelot Europe Nice")</f>
        <v>Camelot Europe Nice</v>
      </c>
      <c r="B55" s="1" t="str">
        <f>IFERROR(__xludf.DUMMYFUNCTION("""COMPUTED_VALUE"""),"Camelot Europe vous propose des studios, idéalement situés dans le quartier Carabacel à 20 minutes à pied du centre ville de Nice ! 
Résidence sécurisée avec jardin méditerranéen arboré offrant un cadre paisible.
Les studios font 20m² comprenant point d'e"&amp;"au avec WC. L'offre de logement est proposée sous forme de coliving, la cuisine, les sanitaires sont à partager.
Nous acceptons les personnes justifiant d’une activité professionnelle au sein de la région ou étudiant ayant un garant.")</f>
        <v>Camelot Europe vous propose des studios, idéalement situés dans le quartier Carabacel à 20 minutes à pied du centre ville de Nice ! 
Résidence sécurisée avec jardin méditerranéen arboré offrant un cadre paisible.
Les studios font 20m² comprenant point d'eau avec WC. L'offre de logement est proposée sous forme de coliving, la cuisine, les sanitaires sont à partager.
Nous acceptons les personnes justifiant d’une activité professionnelle au sein de la région ou étudiant ayant un garant.</v>
      </c>
      <c r="C55" s="1" t="str">
        <f>IFERROR(__xludf.DUMMYFUNCTION("""COMPUTED_VALUE"""),"4 chemin Saint Charles")</f>
        <v>4 chemin Saint Charles</v>
      </c>
      <c r="D55" s="1" t="str">
        <f>IFERROR(__xludf.DUMMYFUNCTION("""COMPUTED_VALUE"""),"Nice ")</f>
        <v>Nice </v>
      </c>
      <c r="E55" s="1" t="str">
        <f>IFERROR(__xludf.DUMMYFUNCTION("""COMPUTED_VALUE"""),"France ")</f>
        <v>France </v>
      </c>
      <c r="F55" s="1" t="str">
        <f>IFERROR(__xludf.DUMMYFUNCTION("""COMPUTED_VALUE"""),"06000")</f>
        <v>06000</v>
      </c>
      <c r="G55" s="1">
        <f>IFERROR(__xludf.DUMMYFUNCTION("""COMPUTED_VALUE"""),43.7043107)</f>
        <v>43.7043107</v>
      </c>
      <c r="H55" s="1">
        <f>IFERROR(__xludf.DUMMYFUNCTION("""COMPUTED_VALUE"""),7.2773029)</f>
        <v>7.2773029</v>
      </c>
      <c r="I55" s="1"/>
      <c r="J55" s="4" t="str">
        <f>IFERROR(__xludf.DUMMYFUNCTION("""COMPUTED_VALUE"""),"https://colivme.com/coliving/france/nice/camelot-europe-nice")</f>
        <v>https://colivme.com/coliving/france/nice/camelot-europe-nice</v>
      </c>
      <c r="K55" s="1">
        <f>IFERROR(__xludf.DUMMYFUNCTION("""COMPUTED_VALUE"""),17.0)</f>
        <v>17</v>
      </c>
      <c r="L55" s="4" t="str">
        <f>IFERROR(__xludf.DUMMYFUNCTION("""COMPUTED_VALUE"""),"https://release-images.clm-rls.ifsalpha.com/1f158df0-0460-4d30-b5ef-c07580b056c2")</f>
        <v>https://release-images.clm-rls.ifsalpha.com/1f158df0-0460-4d30-b5ef-c07580b056c2</v>
      </c>
      <c r="M55" s="4" t="str">
        <f>IFERROR(__xludf.DUMMYFUNCTION("""COMPUTED_VALUE"""),"https://release-images.clm-rls.ifsalpha.com/aa655655-27c6-40dc-991f-26561877a257")</f>
        <v>https://release-images.clm-rls.ifsalpha.com/aa655655-27c6-40dc-991f-26561877a257</v>
      </c>
      <c r="N55" s="4" t="str">
        <f>IFERROR(__xludf.DUMMYFUNCTION("""COMPUTED_VALUE"""),"https://release-images.clm-rls.ifsalpha.com/40d01eb9-d1df-4393-b71a-caa5d990d9e4")</f>
        <v>https://release-images.clm-rls.ifsalpha.com/40d01eb9-d1df-4393-b71a-caa5d990d9e4</v>
      </c>
      <c r="O55" s="1"/>
      <c r="P55" s="1"/>
      <c r="Q55" s="1"/>
      <c r="R55" s="1"/>
      <c r="S55" s="1"/>
      <c r="T55" s="1"/>
      <c r="U55" s="1"/>
    </row>
    <row r="56">
      <c r="A56" s="1" t="str">
        <f>IFERROR(__xludf.DUMMYFUNCTION("""COMPUTED_VALUE"""),"Coliving El Capitan")</f>
        <v>Coliving El Capitan</v>
      </c>
      <c r="B56" s="1" t="str">
        <f>IFERROR(__xludf.DUMMYFUNCTION("""COMPUTED_VALUE"""),"Le Coliving El Capitan est une maison de 420m2,  située dans un village normand, qui accueille des personnes souhaitant travailler au vert, se ressourcer et découvrir des initiatives locales (ressourcerie, ferme mutualisée, etc). ")</f>
        <v>Le Coliving El Capitan est une maison de 420m2,  située dans un village normand, qui accueille des personnes souhaitant travailler au vert, se ressourcer et découvrir des initiatives locales (ressourcerie, ferme mutualisée, etc). </v>
      </c>
      <c r="C56" s="1" t="str">
        <f>IFERROR(__xludf.DUMMYFUNCTION("""COMPUTED_VALUE"""),"Lieu-dit la Marchandière, les Tourailles")</f>
        <v>Lieu-dit la Marchandière, les Tourailles</v>
      </c>
      <c r="D56" s="1" t="str">
        <f>IFERROR(__xludf.DUMMYFUNCTION("""COMPUTED_VALUE"""),"Athis-Val-de-Rouvre")</f>
        <v>Athis-Val-de-Rouvre</v>
      </c>
      <c r="E56" s="1" t="str">
        <f>IFERROR(__xludf.DUMMYFUNCTION("""COMPUTED_VALUE"""),"France ")</f>
        <v>France </v>
      </c>
      <c r="F56" s="1" t="str">
        <f>IFERROR(__xludf.DUMMYFUNCTION("""COMPUTED_VALUE"""),"61000")</f>
        <v>61000</v>
      </c>
      <c r="G56" s="1">
        <f>IFERROR(__xludf.DUMMYFUNCTION("""COMPUTED_VALUE"""),48.7556439)</f>
        <v>48.7556439</v>
      </c>
      <c r="H56" s="1">
        <f>IFERROR(__xludf.DUMMYFUNCTION("""COMPUTED_VALUE"""),-0.40797)</f>
        <v>-0.40797</v>
      </c>
      <c r="I56" s="1">
        <f>IFERROR(__xludf.DUMMYFUNCTION("""COMPUTED_VALUE"""),510.0)</f>
        <v>510</v>
      </c>
      <c r="J56" s="4" t="str">
        <f>IFERROR(__xludf.DUMMYFUNCTION("""COMPUTED_VALUE"""),"https://colivme.com/coliving/france/normandie/coliving-el-capitan")</f>
        <v>https://colivme.com/coliving/france/normandie/coliving-el-capitan</v>
      </c>
      <c r="K56" s="1">
        <f>IFERROR(__xludf.DUMMYFUNCTION("""COMPUTED_VALUE"""),4.0)</f>
        <v>4</v>
      </c>
      <c r="L56" s="4" t="str">
        <f>IFERROR(__xludf.DUMMYFUNCTION("""COMPUTED_VALUE"""),"https://release-images.clm-rls.ifsalpha.com/3d7dadc1-cfc3-4a04-bd22-e4b00f8032c0")</f>
        <v>https://release-images.clm-rls.ifsalpha.com/3d7dadc1-cfc3-4a04-bd22-e4b00f8032c0</v>
      </c>
      <c r="M56" s="4" t="str">
        <f>IFERROR(__xludf.DUMMYFUNCTION("""COMPUTED_VALUE"""),"https://release-images.clm-rls.ifsalpha.com/36c328b0-7fbe-4f1f-b304-6de9dbe57b8c")</f>
        <v>https://release-images.clm-rls.ifsalpha.com/36c328b0-7fbe-4f1f-b304-6de9dbe57b8c</v>
      </c>
      <c r="N56" s="4" t="str">
        <f>IFERROR(__xludf.DUMMYFUNCTION("""COMPUTED_VALUE"""),"https://release-images.clm-rls.ifsalpha.com/38307644-fc2d-4afa-a214-e5c8528833b5")</f>
        <v>https://release-images.clm-rls.ifsalpha.com/38307644-fc2d-4afa-a214-e5c8528833b5</v>
      </c>
      <c r="O56" s="4" t="str">
        <f>IFERROR(__xludf.DUMMYFUNCTION("""COMPUTED_VALUE"""),"https://release-images.clm-rls.ifsalpha.com/9ae523cf-d45a-4ec1-92ae-c41558e7d28a")</f>
        <v>https://release-images.clm-rls.ifsalpha.com/9ae523cf-d45a-4ec1-92ae-c41558e7d28a</v>
      </c>
      <c r="P56" s="4" t="str">
        <f>IFERROR(__xludf.DUMMYFUNCTION("""COMPUTED_VALUE"""),"https://release-images.clm-rls.ifsalpha.com/ac7e93a3-dfda-4fb7-985c-9d88e62fc15a")</f>
        <v>https://release-images.clm-rls.ifsalpha.com/ac7e93a3-dfda-4fb7-985c-9d88e62fc15a</v>
      </c>
      <c r="Q56" s="4" t="str">
        <f>IFERROR(__xludf.DUMMYFUNCTION("""COMPUTED_VALUE"""),"https://release-images.clm-rls.ifsalpha.com/84f98468-a51c-4c22-8323-6f8f882673f4")</f>
        <v>https://release-images.clm-rls.ifsalpha.com/84f98468-a51c-4c22-8323-6f8f882673f4</v>
      </c>
      <c r="R56" s="4" t="str">
        <f>IFERROR(__xludf.DUMMYFUNCTION("""COMPUTED_VALUE"""),"https://release-images.clm-rls.ifsalpha.com/aeb8b4e6-dcdd-47ff-b9ff-f7f61915c411")</f>
        <v>https://release-images.clm-rls.ifsalpha.com/aeb8b4e6-dcdd-47ff-b9ff-f7f61915c411</v>
      </c>
      <c r="S56" s="4" t="str">
        <f>IFERROR(__xludf.DUMMYFUNCTION("""COMPUTED_VALUE"""),"https://release-images.clm-rls.ifsalpha.com/e63d67d7-71fe-4d45-87f7-35f10ae9d6af")</f>
        <v>https://release-images.clm-rls.ifsalpha.com/e63d67d7-71fe-4d45-87f7-35f10ae9d6af</v>
      </c>
      <c r="T56" s="4" t="str">
        <f>IFERROR(__xludf.DUMMYFUNCTION("""COMPUTED_VALUE"""),"https://release-images.clm-rls.ifsalpha.com/f7220596-e4dc-4555-881b-51fb71d299ca")</f>
        <v>https://release-images.clm-rls.ifsalpha.com/f7220596-e4dc-4555-881b-51fb71d299ca</v>
      </c>
      <c r="U56" s="4" t="str">
        <f>IFERROR(__xludf.DUMMYFUNCTION("""COMPUTED_VALUE"""),"https://release-images.clm-rls.ifsalpha.com/b8a9000e-2e29-49e6-991a-accf1ad228f1")</f>
        <v>https://release-images.clm-rls.ifsalpha.com/b8a9000e-2e29-49e6-991a-accf1ad228f1</v>
      </c>
    </row>
    <row r="57">
      <c r="A57" s="1" t="str">
        <f>IFERROR(__xludf.DUMMYFUNCTION("""COMPUTED_VALUE"""),"Camelot Europe Pamiers")</f>
        <v>Camelot Europe Pamiers</v>
      </c>
      <c r="B57" s="1" t="str">
        <f>IFERROR(__xludf.DUMMYFUNCTION("""COMPUTED_VALUE"""),"
Vous travaillez et cherchez un pied à terre ? Une solution temporaire de logement pas cher ? Une chambre en coliving ?
Votre chambre est personnelle non meublée et ferme à clés. Elle mesure entre 11 et 28m². Vous partagez une grande cuisine commune et pl"&amp;"usieurs salles d'eau.
Nous acceptons les personnes justifiant d’une activité professionnelle au sein de la région ou étudiant ayant un garant.
")</f>
        <v>
Vous travaillez et cherchez un pied à terre ? Une solution temporaire de logement pas cher ? Une chambre en coliving ?
Votre chambre est personnelle non meublée et ferme à clés. Elle mesure entre 11 et 28m². Vous partagez une grande cuisine commune et plusieurs salles d'eau.
Nous acceptons les personnes justifiant d’une activité professionnelle au sein de la région ou étudiant ayant un garant.
</v>
      </c>
      <c r="C57" s="1" t="str">
        <f>IFERROR(__xludf.DUMMYFUNCTION("""COMPUTED_VALUE"""),"11 rue du maréchal clauzel")</f>
        <v>11 rue du maréchal clauzel</v>
      </c>
      <c r="D57" s="1" t="str">
        <f>IFERROR(__xludf.DUMMYFUNCTION("""COMPUTED_VALUE"""),"Pamiers")</f>
        <v>Pamiers</v>
      </c>
      <c r="E57" s="1" t="str">
        <f>IFERROR(__xludf.DUMMYFUNCTION("""COMPUTED_VALUE"""),"Pamiers")</f>
        <v>Pamiers</v>
      </c>
      <c r="F57" s="1" t="str">
        <f>IFERROR(__xludf.DUMMYFUNCTION("""COMPUTED_VALUE"""),"9100")</f>
        <v>9100</v>
      </c>
      <c r="G57" s="1">
        <f>IFERROR(__xludf.DUMMYFUNCTION("""COMPUTED_VALUE"""),43.1123987)</f>
        <v>43.1123987</v>
      </c>
      <c r="H57" s="1">
        <f>IFERROR(__xludf.DUMMYFUNCTION("""COMPUTED_VALUE"""),1.613292)</f>
        <v>1.613292</v>
      </c>
      <c r="I57" s="1">
        <f>IFERROR(__xludf.DUMMYFUNCTION("""COMPUTED_VALUE"""),155.0)</f>
        <v>155</v>
      </c>
      <c r="J57" s="4" t="str">
        <f>IFERROR(__xludf.DUMMYFUNCTION("""COMPUTED_VALUE"""),"https://colivme.com/coliving/france/pamiers/camelot-europe-pamiers")</f>
        <v>https://colivme.com/coliving/france/pamiers/camelot-europe-pamiers</v>
      </c>
      <c r="K57" s="1">
        <f>IFERROR(__xludf.DUMMYFUNCTION("""COMPUTED_VALUE"""),9.0)</f>
        <v>9</v>
      </c>
      <c r="L57" s="4" t="str">
        <f>IFERROR(__xludf.DUMMYFUNCTION("""COMPUTED_VALUE"""),"https://release-images.clm-rls.ifsalpha.com/16d5f017-8b15-495f-a7ed-6055c41f2697")</f>
        <v>https://release-images.clm-rls.ifsalpha.com/16d5f017-8b15-495f-a7ed-6055c41f2697</v>
      </c>
      <c r="M57" s="4" t="str">
        <f>IFERROR(__xludf.DUMMYFUNCTION("""COMPUTED_VALUE"""),"https://release-images.clm-rls.ifsalpha.com/f7dcf6ef-1686-411f-b8d2-17d48955e421")</f>
        <v>https://release-images.clm-rls.ifsalpha.com/f7dcf6ef-1686-411f-b8d2-17d48955e421</v>
      </c>
      <c r="N57" s="4" t="str">
        <f>IFERROR(__xludf.DUMMYFUNCTION("""COMPUTED_VALUE"""),"https://release-images.clm-rls.ifsalpha.com/ea2f846f-3384-4e4a-86ce-67e6144f31e9")</f>
        <v>https://release-images.clm-rls.ifsalpha.com/ea2f846f-3384-4e4a-86ce-67e6144f31e9</v>
      </c>
      <c r="O57" s="1"/>
      <c r="P57" s="1"/>
      <c r="Q57" s="1"/>
      <c r="R57" s="1"/>
      <c r="S57" s="1"/>
      <c r="T57" s="1"/>
      <c r="U57" s="1"/>
    </row>
    <row r="58">
      <c r="A58" s="1" t="str">
        <f>IFERROR(__xludf.DUMMYFUNCTION("""COMPUTED_VALUE"""),"BoHEM")</f>
        <v>BoHEM</v>
      </c>
      <c r="B58" s="1" t="str">
        <f>IFERROR(__xludf.DUMMYFUNCTION("""COMPUTED_VALUE"""),"Logement en coliving, nouvelle façon de vivre ensemble et de partager des espaces communs généreux, tout en profitant de son chez soi en toute intimité.
Ton studio en centre ville de 20m2 meublé tout confort avec de nombreux rangements, un balcon, un bur"&amp;"eau, une salle de bain et WC, et des espaces communs d'environ 60m2 partagés ultra équipés (cuisine, salon, home cinéma, terrasse, jardinet, table de ping-pong, lave-linge et sèche linge...)
Tout compris avec:
- eau/électricité/chauffage/internet/assuran"&amp;"ce
- draps/serviettes/oreillers
- consommables partagés inclus
- ménage dans les espaces communs
Durée &gt; 3 mois flexible et pas de frais d'agence !! En fonction de ton espace loyer de 650€ à 690€ pour une personne.
Situé rue de l'Indienne ce petit immeu"&amp;"ble de 8 studios inédit tout neuf est écologique et en bois.
https://docs.google.com/forms/d/17tKMJeGLsmHYFi3o_K_yBkH1Qtlz0TcEymvnfyleZE8/edit
Disponible dès la rentrée sur dossier.")</f>
        <v>Logement en coliving, nouvelle façon de vivre ensemble et de partager des espaces communs généreux, tout en profitant de son chez soi en toute intimité.
Ton studio en centre ville de 20m2 meublé tout confort avec de nombreux rangements, un balcon, un bureau, une salle de bain et WC, et des espaces communs d'environ 60m2 partagés ultra équipés (cuisine, salon, home cinéma, terrasse, jardinet, table de ping-pong, lave-linge et sèche linge...)
Tout compris avec:
- eau/électricité/chauffage/internet/assurance
- draps/serviettes/oreillers
- consommables partagés inclus
- ménage dans les espaces communs
Durée &gt; 3 mois flexible et pas de frais d'agence !! En fonction de ton espace loyer de 650€ à 690€ pour une personne.
Situé rue de l'Indienne ce petit immeuble de 8 studios inédit tout neuf est écologique et en bois.
https://docs.google.com/forms/d/17tKMJeGLsmHYFi3o_K_yBkH1Qtlz0TcEymvnfyleZE8/edit
Disponible dès la rentrée sur dossier.</v>
      </c>
      <c r="C58" s="1" t="str">
        <f>IFERROR(__xludf.DUMMYFUNCTION("""COMPUTED_VALUE"""),"7 rue de l'indienne")</f>
        <v>7 rue de l'indienne</v>
      </c>
      <c r="D58" s="1" t="str">
        <f>IFERROR(__xludf.DUMMYFUNCTION("""COMPUTED_VALUE"""),"CORBEIL-ESSONNES")</f>
        <v>CORBEIL-ESSONNES</v>
      </c>
      <c r="E58" s="1" t="str">
        <f>IFERROR(__xludf.DUMMYFUNCTION("""COMPUTED_VALUE"""),"France")</f>
        <v>France</v>
      </c>
      <c r="F58" s="1" t="str">
        <f>IFERROR(__xludf.DUMMYFUNCTION("""COMPUTED_VALUE"""),"91100")</f>
        <v>91100</v>
      </c>
      <c r="G58" s="1">
        <f>IFERROR(__xludf.DUMMYFUNCTION("""COMPUTED_VALUE"""),48.6103947)</f>
        <v>48.6103947</v>
      </c>
      <c r="H58" s="1">
        <f>IFERROR(__xludf.DUMMYFUNCTION("""COMPUTED_VALUE"""),2.4715671)</f>
        <v>2.4715671</v>
      </c>
      <c r="I58" s="1"/>
      <c r="J58" s="4" t="str">
        <f>IFERROR(__xludf.DUMMYFUNCTION("""COMPUTED_VALUE"""),"https://colivme.com/coliving/france/paris-et-petite-couronne/bohem")</f>
        <v>https://colivme.com/coliving/france/paris-et-petite-couronne/bohem</v>
      </c>
      <c r="K58" s="1">
        <f>IFERROR(__xludf.DUMMYFUNCTION("""COMPUTED_VALUE"""),8.0)</f>
        <v>8</v>
      </c>
      <c r="L58" s="4" t="str">
        <f>IFERROR(__xludf.DUMMYFUNCTION("""COMPUTED_VALUE"""),"https://release-images.clm-rls.ifsalpha.com/53f77e40-58c9-4093-b6aa-e7ac54a0a079")</f>
        <v>https://release-images.clm-rls.ifsalpha.com/53f77e40-58c9-4093-b6aa-e7ac54a0a079</v>
      </c>
      <c r="M58" s="4" t="str">
        <f>IFERROR(__xludf.DUMMYFUNCTION("""COMPUTED_VALUE"""),"https://release-images.clm-rls.ifsalpha.com/840ca21c-8e50-4728-8206-92e4f4fca2ab")</f>
        <v>https://release-images.clm-rls.ifsalpha.com/840ca21c-8e50-4728-8206-92e4f4fca2ab</v>
      </c>
      <c r="N58" s="4" t="str">
        <f>IFERROR(__xludf.DUMMYFUNCTION("""COMPUTED_VALUE"""),"https://release-images.clm-rls.ifsalpha.com/4ff0da10-f019-454e-a81e-d2c7507c1e7c")</f>
        <v>https://release-images.clm-rls.ifsalpha.com/4ff0da10-f019-454e-a81e-d2c7507c1e7c</v>
      </c>
      <c r="O58" s="4" t="str">
        <f>IFERROR(__xludf.DUMMYFUNCTION("""COMPUTED_VALUE"""),"https://release-images.clm-rls.ifsalpha.com/af110056-e422-4cad-9bde-dccb39826932")</f>
        <v>https://release-images.clm-rls.ifsalpha.com/af110056-e422-4cad-9bde-dccb39826932</v>
      </c>
      <c r="P58" s="1"/>
      <c r="Q58" s="1"/>
      <c r="R58" s="1"/>
      <c r="S58" s="4" t="str">
        <f>IFERROR(__xludf.DUMMYFUNCTION("""COMPUTED_VALUE"""),"https://release-images.clm-rls.ifsalpha.com/a0ac374a-c5eb-411d-93fe-d9ff68daf077")</f>
        <v>https://release-images.clm-rls.ifsalpha.com/a0ac374a-c5eb-411d-93fe-d9ff68daf077</v>
      </c>
      <c r="T58" s="1"/>
      <c r="U58" s="1"/>
    </row>
    <row r="59">
      <c r="A59" s="1" t="str">
        <f>IFERROR(__xludf.DUMMYFUNCTION("""COMPUTED_VALUE"""),"Campus ECLA")</f>
        <v>Campus ECLA</v>
      </c>
      <c r="B59" s="1" t="str">
        <f>IFERROR(__xludf.DUMMYFUNCTION("""COMPUTED_VALUE"""),"Ecla Paris Massy-Palaiseau, un campus #FrenchTouch pour expérimenter le meilleur du co-living aux portes du plateau de Saclay et de Paris !")</f>
        <v>Ecla Paris Massy-Palaiseau, un campus #FrenchTouch pour expérimenter le meilleur du co-living aux portes du plateau de Saclay et de Paris !</v>
      </c>
      <c r="C59" s="1" t="str">
        <f>IFERROR(__xludf.DUMMYFUNCTION("""COMPUTED_VALUE"""),"16 Avenue Emile Baudot")</f>
        <v>16 Avenue Emile Baudot</v>
      </c>
      <c r="D59" s="1" t="str">
        <f>IFERROR(__xludf.DUMMYFUNCTION("""COMPUTED_VALUE"""),"Palaiseau")</f>
        <v>Palaiseau</v>
      </c>
      <c r="E59" s="1" t="str">
        <f>IFERROR(__xludf.DUMMYFUNCTION("""COMPUTED_VALUE"""),"France ")</f>
        <v>France </v>
      </c>
      <c r="F59" s="1" t="str">
        <f>IFERROR(__xludf.DUMMYFUNCTION("""COMPUTED_VALUE"""),"91120")</f>
        <v>91120</v>
      </c>
      <c r="G59" s="1">
        <f>IFERROR(__xludf.DUMMYFUNCTION("""COMPUTED_VALUE"""),48.7189591)</f>
        <v>48.7189591</v>
      </c>
      <c r="H59" s="1">
        <f>IFERROR(__xludf.DUMMYFUNCTION("""COMPUTED_VALUE"""),2.2629246)</f>
        <v>2.2629246</v>
      </c>
      <c r="I59" s="1">
        <f>IFERROR(__xludf.DUMMYFUNCTION("""COMPUTED_VALUE"""),358.0)</f>
        <v>358</v>
      </c>
      <c r="J59" s="4" t="str">
        <f>IFERROR(__xludf.DUMMYFUNCTION("""COMPUTED_VALUE"""),"https://colivme.com/coliving/france/paris-et-petite-couronne/campus-ecla")</f>
        <v>https://colivme.com/coliving/france/paris-et-petite-couronne/campus-ecla</v>
      </c>
      <c r="K59" s="1">
        <f>IFERROR(__xludf.DUMMYFUNCTION("""COMPUTED_VALUE"""),1000.0)</f>
        <v>1000</v>
      </c>
      <c r="L59" s="4" t="str">
        <f>IFERROR(__xludf.DUMMYFUNCTION("""COMPUTED_VALUE"""),"https://release-images.clm-rls.ifsalpha.com/2fa50745-186a-4678-9c84-8e7a68a5cf16")</f>
        <v>https://release-images.clm-rls.ifsalpha.com/2fa50745-186a-4678-9c84-8e7a68a5cf16</v>
      </c>
      <c r="M59" s="4" t="str">
        <f>IFERROR(__xludf.DUMMYFUNCTION("""COMPUTED_VALUE"""),"https://release-images.clm-rls.ifsalpha.com/7e976df4-6828-4168-9fcb-f53f3bb0298e")</f>
        <v>https://release-images.clm-rls.ifsalpha.com/7e976df4-6828-4168-9fcb-f53f3bb0298e</v>
      </c>
      <c r="N59" s="4" t="str">
        <f>IFERROR(__xludf.DUMMYFUNCTION("""COMPUTED_VALUE"""),"https://release-images.clm-rls.ifsalpha.com/f89071ed-efe0-4b3c-a488-39fa4df48335")</f>
        <v>https://release-images.clm-rls.ifsalpha.com/f89071ed-efe0-4b3c-a488-39fa4df48335</v>
      </c>
      <c r="O59" s="4" t="str">
        <f>IFERROR(__xludf.DUMMYFUNCTION("""COMPUTED_VALUE"""),"https://release-images.clm-rls.ifsalpha.com/9747abab-b110-4e60-828d-d256e9345c42")</f>
        <v>https://release-images.clm-rls.ifsalpha.com/9747abab-b110-4e60-828d-d256e9345c42</v>
      </c>
      <c r="P59" s="4" t="str">
        <f>IFERROR(__xludf.DUMMYFUNCTION("""COMPUTED_VALUE"""),"https://release-images.clm-rls.ifsalpha.com/aee16d5d-215f-47d6-8942-a58b598a08cf")</f>
        <v>https://release-images.clm-rls.ifsalpha.com/aee16d5d-215f-47d6-8942-a58b598a08cf</v>
      </c>
      <c r="Q59" s="4" t="str">
        <f>IFERROR(__xludf.DUMMYFUNCTION("""COMPUTED_VALUE"""),"https://release-images.clm-rls.ifsalpha.com/9166a830-e282-4593-ac38-5ea122282b6d")</f>
        <v>https://release-images.clm-rls.ifsalpha.com/9166a830-e282-4593-ac38-5ea122282b6d</v>
      </c>
      <c r="R59" s="4" t="str">
        <f>IFERROR(__xludf.DUMMYFUNCTION("""COMPUTED_VALUE"""),"https://release-images.clm-rls.ifsalpha.com/53a03df0-4c5b-46b7-9268-6458f1d9e93e")</f>
        <v>https://release-images.clm-rls.ifsalpha.com/53a03df0-4c5b-46b7-9268-6458f1d9e93e</v>
      </c>
      <c r="S59" s="1"/>
      <c r="T59" s="1"/>
      <c r="U59" s="1"/>
    </row>
    <row r="60">
      <c r="A60" s="1" t="str">
        <f>IFERROR(__xludf.DUMMYFUNCTION("""COMPUTED_VALUE"""),"Casa des Chefs - Gennevilliers")</f>
        <v>Casa des Chefs - Gennevilliers</v>
      </c>
      <c r="B60" s="1" t="str">
        <f>IFERROR(__xludf.DUMMYFUNCTION("""COMPUTED_VALUE"""),"Nouvelle Casa, nouvelle communauté !
Emménagement à partir du 24 octobre. Visites mi-septembre et début octobre.
Située à Gennevilliers dans le quartier appelé ""Le Village"", cette Casa des Chefs est située près des transports en commun et des commerce"&amp;"s.
Nous recherchons dès maintenant les 13 futurs colocataires !
Pas besoin d'être un chef de cuisine pour participer à l'expérience La Casa. Le principal est de partager ces valeurs : enthousiasme, bienveillance et esprit d'équipe !")</f>
        <v>Nouvelle Casa, nouvelle communauté !
Emménagement à partir du 24 octobre. Visites mi-septembre et début octobre.
Située à Gennevilliers dans le quartier appelé "Le Village", cette Casa des Chefs est située près des transports en commun et des commerces.
Nous recherchons dès maintenant les 13 futurs colocataires !
Pas besoin d'être un chef de cuisine pour participer à l'expérience La Casa. Le principal est de partager ces valeurs : enthousiasme, bienveillance et esprit d'équipe !</v>
      </c>
      <c r="C60" s="1" t="str">
        <f>IFERROR(__xludf.DUMMYFUNCTION("""COMPUTED_VALUE"""),"13 rue Félicie")</f>
        <v>13 rue Félicie</v>
      </c>
      <c r="D60" s="1" t="str">
        <f>IFERROR(__xludf.DUMMYFUNCTION("""COMPUTED_VALUE"""),"Gennevilliers")</f>
        <v>Gennevilliers</v>
      </c>
      <c r="E60" s="1" t="str">
        <f>IFERROR(__xludf.DUMMYFUNCTION("""COMPUTED_VALUE"""),"France")</f>
        <v>France</v>
      </c>
      <c r="F60" s="1" t="str">
        <f>IFERROR(__xludf.DUMMYFUNCTION("""COMPUTED_VALUE"""),"92230")</f>
        <v>92230</v>
      </c>
      <c r="G60" s="1">
        <f>IFERROR(__xludf.DUMMYFUNCTION("""COMPUTED_VALUE"""),48.9326519)</f>
        <v>48.9326519</v>
      </c>
      <c r="H60" s="1">
        <f>IFERROR(__xludf.DUMMYFUNCTION("""COMPUTED_VALUE"""),2.2984205)</f>
        <v>2.2984205</v>
      </c>
      <c r="I60" s="1">
        <f>IFERROR(__xludf.DUMMYFUNCTION("""COMPUTED_VALUE"""),935.0)</f>
        <v>935</v>
      </c>
      <c r="J60" s="4" t="str">
        <f>IFERROR(__xludf.DUMMYFUNCTION("""COMPUTED_VALUE"""),"https://colivme.com/coliving/france/paris-et-petite-couronne/casa-des-chefs-gennevilliers")</f>
        <v>https://colivme.com/coliving/france/paris-et-petite-couronne/casa-des-chefs-gennevilliers</v>
      </c>
      <c r="K60" s="1">
        <f>IFERROR(__xludf.DUMMYFUNCTION("""COMPUTED_VALUE"""),13.0)</f>
        <v>13</v>
      </c>
      <c r="L60" s="4" t="str">
        <f>IFERROR(__xludf.DUMMYFUNCTION("""COMPUTED_VALUE"""),"https://release-images.clm-rls.ifsalpha.com/455cf67a-6aef-49db-86f1-450730f81ada")</f>
        <v>https://release-images.clm-rls.ifsalpha.com/455cf67a-6aef-49db-86f1-450730f81ada</v>
      </c>
      <c r="M60" s="4" t="str">
        <f>IFERROR(__xludf.DUMMYFUNCTION("""COMPUTED_VALUE"""),"https://release-images.clm-rls.ifsalpha.com/f31ca681-0d03-4cee-993b-06166ba0e428")</f>
        <v>https://release-images.clm-rls.ifsalpha.com/f31ca681-0d03-4cee-993b-06166ba0e428</v>
      </c>
      <c r="N60" s="4" t="str">
        <f>IFERROR(__xludf.DUMMYFUNCTION("""COMPUTED_VALUE"""),"https://release-images.clm-rls.ifsalpha.com/545d6826-75d7-4d62-8a0c-a9e7bdd0feee")</f>
        <v>https://release-images.clm-rls.ifsalpha.com/545d6826-75d7-4d62-8a0c-a9e7bdd0feee</v>
      </c>
      <c r="O60" s="4" t="str">
        <f>IFERROR(__xludf.DUMMYFUNCTION("""COMPUTED_VALUE"""),"https://release-images.clm-rls.ifsalpha.com/92a02d7a-7c7f-4351-9c32-ed634aff4cea")</f>
        <v>https://release-images.clm-rls.ifsalpha.com/92a02d7a-7c7f-4351-9c32-ed634aff4cea</v>
      </c>
      <c r="P60" s="4" t="str">
        <f>IFERROR(__xludf.DUMMYFUNCTION("""COMPUTED_VALUE"""),"https://release-images.clm-rls.ifsalpha.com/9b6fc1fb-460d-48e6-9462-d05789288651")</f>
        <v>https://release-images.clm-rls.ifsalpha.com/9b6fc1fb-460d-48e6-9462-d05789288651</v>
      </c>
      <c r="Q60" s="1"/>
      <c r="R60" s="1"/>
      <c r="S60" s="4" t="str">
        <f>IFERROR(__xludf.DUMMYFUNCTION("""COMPUTED_VALUE"""),"https://release-images.clm-rls.ifsalpha.com/d0139ea9-f7e6-46f9-98fd-6c2c8de2fdc9")</f>
        <v>https://release-images.clm-rls.ifsalpha.com/d0139ea9-f7e6-46f9-98fd-6c2c8de2fdc9</v>
      </c>
      <c r="T60" s="4" t="str">
        <f>IFERROR(__xludf.DUMMYFUNCTION("""COMPUTED_VALUE"""),"https://release-images.clm-rls.ifsalpha.com/166f1200-80fb-46fd-9fb8-d191c70366cc")</f>
        <v>https://release-images.clm-rls.ifsalpha.com/166f1200-80fb-46fd-9fb8-d191c70366cc</v>
      </c>
      <c r="U60" s="4" t="str">
        <f>IFERROR(__xludf.DUMMYFUNCTION("""COMPUTED_VALUE"""),"https://release-images.clm-rls.ifsalpha.com/d6b06bc7-d093-4b25-8524-779a147c06e3")</f>
        <v>https://release-images.clm-rls.ifsalpha.com/d6b06bc7-d093-4b25-8524-779a147c06e3</v>
      </c>
    </row>
    <row r="61">
      <c r="A61" s="1" t="str">
        <f>IFERROR(__xludf.DUMMYFUNCTION("""COMPUTED_VALUE"""),"Casa des Chefs - Rosny sous Bois")</f>
        <v>Casa des Chefs - Rosny sous Bois</v>
      </c>
      <c r="B61" s="1" t="str">
        <f>IFERROR(__xludf.DUMMYFUNCTION("""COMPUTED_VALUE"""),"Que vous aimez cuisiner ou manger, La Casa des Chefs est faite pour vous !")</f>
        <v>Que vous aimez cuisiner ou manger, La Casa des Chefs est faite pour vous !</v>
      </c>
      <c r="C61" s="1" t="str">
        <f>IFERROR(__xludf.DUMMYFUNCTION("""COMPUTED_VALUE"""),"222, rue du Général Leclerc")</f>
        <v>222, rue du Général Leclerc</v>
      </c>
      <c r="D61" s="1" t="str">
        <f>IFERROR(__xludf.DUMMYFUNCTION("""COMPUTED_VALUE"""),"Rosny sous Bois")</f>
        <v>Rosny sous Bois</v>
      </c>
      <c r="E61" s="1" t="str">
        <f>IFERROR(__xludf.DUMMYFUNCTION("""COMPUTED_VALUE"""),"France")</f>
        <v>France</v>
      </c>
      <c r="F61" s="1" t="str">
        <f>IFERROR(__xludf.DUMMYFUNCTION("""COMPUTED_VALUE"""),"93110")</f>
        <v>93110</v>
      </c>
      <c r="G61" s="1">
        <f>IFERROR(__xludf.DUMMYFUNCTION("""COMPUTED_VALUE"""),48.8639225)</f>
        <v>48.8639225</v>
      </c>
      <c r="H61" s="1">
        <f>IFERROR(__xludf.DUMMYFUNCTION("""COMPUTED_VALUE"""),2.499277)</f>
        <v>2.499277</v>
      </c>
      <c r="I61" s="1">
        <f>IFERROR(__xludf.DUMMYFUNCTION("""COMPUTED_VALUE"""),800.0)</f>
        <v>800</v>
      </c>
      <c r="J61" s="4" t="str">
        <f>IFERROR(__xludf.DUMMYFUNCTION("""COMPUTED_VALUE"""),"https://colivme.com/coliving/france/paris-et-petite-couronne/casa-des-chefs-rosny-sous-bois")</f>
        <v>https://colivme.com/coliving/france/paris-et-petite-couronne/casa-des-chefs-rosny-sous-bois</v>
      </c>
      <c r="K61" s="1">
        <f>IFERROR(__xludf.DUMMYFUNCTION("""COMPUTED_VALUE"""),15.0)</f>
        <v>15</v>
      </c>
      <c r="L61" s="4" t="str">
        <f>IFERROR(__xludf.DUMMYFUNCTION("""COMPUTED_VALUE"""),"https://release-images.clm-rls.ifsalpha.com/991c8582-5d52-4f06-9517-0c37ff0e8b8b")</f>
        <v>https://release-images.clm-rls.ifsalpha.com/991c8582-5d52-4f06-9517-0c37ff0e8b8b</v>
      </c>
      <c r="M61" s="4" t="str">
        <f>IFERROR(__xludf.DUMMYFUNCTION("""COMPUTED_VALUE"""),"https://release-images.clm-rls.ifsalpha.com/651f200e-fa88-4749-9efd-2e8ad3fe7b2b")</f>
        <v>https://release-images.clm-rls.ifsalpha.com/651f200e-fa88-4749-9efd-2e8ad3fe7b2b</v>
      </c>
      <c r="N61" s="4" t="str">
        <f>IFERROR(__xludf.DUMMYFUNCTION("""COMPUTED_VALUE"""),"https://release-images.clm-rls.ifsalpha.com/15eca04b-e215-4a14-ba30-e997b9a5d3e2")</f>
        <v>https://release-images.clm-rls.ifsalpha.com/15eca04b-e215-4a14-ba30-e997b9a5d3e2</v>
      </c>
      <c r="O61" s="4" t="str">
        <f>IFERROR(__xludf.DUMMYFUNCTION("""COMPUTED_VALUE"""),"https://release-images.clm-rls.ifsalpha.com/142d6db1-a117-4ad3-9879-262b78b87331")</f>
        <v>https://release-images.clm-rls.ifsalpha.com/142d6db1-a117-4ad3-9879-262b78b87331</v>
      </c>
      <c r="P61" s="4" t="str">
        <f>IFERROR(__xludf.DUMMYFUNCTION("""COMPUTED_VALUE"""),"https://release-images.clm-rls.ifsalpha.com/197ef9c9-ff08-4043-ae2c-6defa27eed5c")</f>
        <v>https://release-images.clm-rls.ifsalpha.com/197ef9c9-ff08-4043-ae2c-6defa27eed5c</v>
      </c>
      <c r="Q61" s="4" t="str">
        <f>IFERROR(__xludf.DUMMYFUNCTION("""COMPUTED_VALUE"""),"https://release-images.clm-rls.ifsalpha.com/a3956fca-3b31-4d0a-9d60-5328df97d561")</f>
        <v>https://release-images.clm-rls.ifsalpha.com/a3956fca-3b31-4d0a-9d60-5328df97d561</v>
      </c>
      <c r="R61" s="1"/>
      <c r="S61" s="4" t="str">
        <f>IFERROR(__xludf.DUMMYFUNCTION("""COMPUTED_VALUE"""),"https://release-images.clm-rls.ifsalpha.com/72394625-29a9-4c2f-a3ef-1c1f90ba14d4")</f>
        <v>https://release-images.clm-rls.ifsalpha.com/72394625-29a9-4c2f-a3ef-1c1f90ba14d4</v>
      </c>
      <c r="T61" s="4" t="str">
        <f>IFERROR(__xludf.DUMMYFUNCTION("""COMPUTED_VALUE"""),"https://release-images.clm-rls.ifsalpha.com/8638f12c-4a58-461a-a8b7-2ce57b525e72")</f>
        <v>https://release-images.clm-rls.ifsalpha.com/8638f12c-4a58-461a-a8b7-2ce57b525e72</v>
      </c>
      <c r="U61" s="1"/>
    </row>
    <row r="62">
      <c r="A62" s="1" t="str">
        <f>IFERROR(__xludf.DUMMYFUNCTION("""COMPUTED_VALUE"""),"Casa des Chefs - Villejuif")</f>
        <v>Casa des Chefs - Villejuif</v>
      </c>
      <c r="B62" s="1" t="str">
        <f>IFERROR(__xludf.DUMMYFUNCTION("""COMPUTED_VALUE"""),"Que vous aimez cuisiner ou manger, La Casa des Chefs est faite pour vous !")</f>
        <v>Que vous aimez cuisiner ou manger, La Casa des Chefs est faite pour vous !</v>
      </c>
      <c r="C62" s="1" t="str">
        <f>IFERROR(__xludf.DUMMYFUNCTION("""COMPUTED_VALUE"""),"22 rue Voltaire")</f>
        <v>22 rue Voltaire</v>
      </c>
      <c r="D62" s="1" t="str">
        <f>IFERROR(__xludf.DUMMYFUNCTION("""COMPUTED_VALUE"""),"Villejuif")</f>
        <v>Villejuif</v>
      </c>
      <c r="E62" s="1" t="str">
        <f>IFERROR(__xludf.DUMMYFUNCTION("""COMPUTED_VALUE"""),"France")</f>
        <v>France</v>
      </c>
      <c r="F62" s="1" t="str">
        <f>IFERROR(__xludf.DUMMYFUNCTION("""COMPUTED_VALUE"""),"94800")</f>
        <v>94800</v>
      </c>
      <c r="G62" s="1">
        <f>IFERROR(__xludf.DUMMYFUNCTION("""COMPUTED_VALUE"""),48.801634)</f>
        <v>48.801634</v>
      </c>
      <c r="H62" s="1">
        <f>IFERROR(__xludf.DUMMYFUNCTION("""COMPUTED_VALUE"""),2.3580244)</f>
        <v>2.3580244</v>
      </c>
      <c r="I62" s="1">
        <f>IFERROR(__xludf.DUMMYFUNCTION("""COMPUTED_VALUE"""),935.0)</f>
        <v>935</v>
      </c>
      <c r="J62" s="4" t="str">
        <f>IFERROR(__xludf.DUMMYFUNCTION("""COMPUTED_VALUE"""),"https://colivme.com/coliving/france/paris-et-petite-couronne/casa-des-chefs-villejuif")</f>
        <v>https://colivme.com/coliving/france/paris-et-petite-couronne/casa-des-chefs-villejuif</v>
      </c>
      <c r="K62" s="1">
        <f>IFERROR(__xludf.DUMMYFUNCTION("""COMPUTED_VALUE"""),14.0)</f>
        <v>14</v>
      </c>
      <c r="L62" s="4" t="str">
        <f>IFERROR(__xludf.DUMMYFUNCTION("""COMPUTED_VALUE"""),"https://release-images.clm-rls.ifsalpha.com/af940e8b-ea1c-4d59-a527-a11e3bd309e3")</f>
        <v>https://release-images.clm-rls.ifsalpha.com/af940e8b-ea1c-4d59-a527-a11e3bd309e3</v>
      </c>
      <c r="M62" s="4" t="str">
        <f>IFERROR(__xludf.DUMMYFUNCTION("""COMPUTED_VALUE"""),"https://release-images.clm-rls.ifsalpha.com/97386a92-5f9d-4324-8eda-d2fd3ae0a3e5")</f>
        <v>https://release-images.clm-rls.ifsalpha.com/97386a92-5f9d-4324-8eda-d2fd3ae0a3e5</v>
      </c>
      <c r="N62" s="4" t="str">
        <f>IFERROR(__xludf.DUMMYFUNCTION("""COMPUTED_VALUE"""),"https://release-images.clm-rls.ifsalpha.com/2f218929-33e7-4420-bec5-e3bd436e84b4")</f>
        <v>https://release-images.clm-rls.ifsalpha.com/2f218929-33e7-4420-bec5-e3bd436e84b4</v>
      </c>
      <c r="O62" s="4" t="str">
        <f>IFERROR(__xludf.DUMMYFUNCTION("""COMPUTED_VALUE"""),"https://release-images.clm-rls.ifsalpha.com/887ee1bb-2877-4b06-ac53-5dbbd0fc4391")</f>
        <v>https://release-images.clm-rls.ifsalpha.com/887ee1bb-2877-4b06-ac53-5dbbd0fc4391</v>
      </c>
      <c r="P62" s="4" t="str">
        <f>IFERROR(__xludf.DUMMYFUNCTION("""COMPUTED_VALUE"""),"https://release-images.clm-rls.ifsalpha.com/0d211b83-824b-46b8-87f4-c166ed5caeed")</f>
        <v>https://release-images.clm-rls.ifsalpha.com/0d211b83-824b-46b8-87f4-c166ed5caeed</v>
      </c>
      <c r="Q62" s="4" t="str">
        <f>IFERROR(__xludf.DUMMYFUNCTION("""COMPUTED_VALUE"""),"https://release-images.clm-rls.ifsalpha.com/9bb0edee-4787-4d02-bcda-baa457a78b7b")</f>
        <v>https://release-images.clm-rls.ifsalpha.com/9bb0edee-4787-4d02-bcda-baa457a78b7b</v>
      </c>
      <c r="R62" s="1"/>
      <c r="S62" s="4" t="str">
        <f>IFERROR(__xludf.DUMMYFUNCTION("""COMPUTED_VALUE"""),"https://release-images.clm-rls.ifsalpha.com/2f2b06fd-ccca-43e0-bdad-bb26f305dca9")</f>
        <v>https://release-images.clm-rls.ifsalpha.com/2f2b06fd-ccca-43e0-bdad-bb26f305dca9</v>
      </c>
      <c r="T62" s="4" t="str">
        <f>IFERROR(__xludf.DUMMYFUNCTION("""COMPUTED_VALUE"""),"https://release-images.clm-rls.ifsalpha.com/44ccea32-d475-470e-9b09-0b64cf86ef11")</f>
        <v>https://release-images.clm-rls.ifsalpha.com/44ccea32-d475-470e-9b09-0b64cf86ef11</v>
      </c>
      <c r="U62" s="1"/>
    </row>
    <row r="63">
      <c r="A63" s="1" t="str">
        <f>IFERROR(__xludf.DUMMYFUNCTION("""COMPUTED_VALUE"""),"Casa des Sportifs (2) - Maisons-Alfort")</f>
        <v>Casa des Sportifs (2) - Maisons-Alfort</v>
      </c>
      <c r="B63" s="1" t="str">
        <f>IFERROR(__xludf.DUMMYFUNCTION("""COMPUTED_VALUE"""),"Située dans un quartier calme et pavillonnaire de Maisons-Alfort à 2 minutes des bords de Marne, cette deuxième Casa des Sportifs dans la même ville est un coliving de 14 personnes.
Emménagement à partir du 18 juillet !
Les candidatures sont ouvertes.")</f>
        <v>Située dans un quartier calme et pavillonnaire de Maisons-Alfort à 2 minutes des bords de Marne, cette deuxième Casa des Sportifs dans la même ville est un coliving de 14 personnes.
Emménagement à partir du 18 juillet !
Les candidatures sont ouvertes.</v>
      </c>
      <c r="C63" s="1" t="str">
        <f>IFERROR(__xludf.DUMMYFUNCTION("""COMPUTED_VALUE"""),"25 rue du perpignan")</f>
        <v>25 rue du perpignan</v>
      </c>
      <c r="D63" s="1" t="str">
        <f>IFERROR(__xludf.DUMMYFUNCTION("""COMPUTED_VALUE"""),"Maisons-Alfort")</f>
        <v>Maisons-Alfort</v>
      </c>
      <c r="E63" s="1" t="str">
        <f>IFERROR(__xludf.DUMMYFUNCTION("""COMPUTED_VALUE"""),"France")</f>
        <v>France</v>
      </c>
      <c r="F63" s="1" t="str">
        <f>IFERROR(__xludf.DUMMYFUNCTION("""COMPUTED_VALUE"""),"94700")</f>
        <v>94700</v>
      </c>
      <c r="G63" s="1">
        <f>IFERROR(__xludf.DUMMYFUNCTION("""COMPUTED_VALUE"""),48.81510300000001)</f>
        <v>48.815103</v>
      </c>
      <c r="H63" s="1">
        <f>IFERROR(__xludf.DUMMYFUNCTION("""COMPUTED_VALUE"""),2.4397279)</f>
        <v>2.4397279</v>
      </c>
      <c r="I63" s="1">
        <f>IFERROR(__xludf.DUMMYFUNCTION("""COMPUTED_VALUE"""),965.0)</f>
        <v>965</v>
      </c>
      <c r="J63" s="4" t="str">
        <f>IFERROR(__xludf.DUMMYFUNCTION("""COMPUTED_VALUE"""),"https://colivme.com/coliving/france/paris-et-petite-couronne/casa-des-sportifs-2-maisons-alfort")</f>
        <v>https://colivme.com/coliving/france/paris-et-petite-couronne/casa-des-sportifs-2-maisons-alfort</v>
      </c>
      <c r="K63" s="1">
        <f>IFERROR(__xludf.DUMMYFUNCTION("""COMPUTED_VALUE"""),14.0)</f>
        <v>14</v>
      </c>
      <c r="L63" s="4" t="str">
        <f>IFERROR(__xludf.DUMMYFUNCTION("""COMPUTED_VALUE"""),"https://release-images.clm-rls.ifsalpha.com/680c5d03-b509-48d8-9503-ed8c515b9d11")</f>
        <v>https://release-images.clm-rls.ifsalpha.com/680c5d03-b509-48d8-9503-ed8c515b9d11</v>
      </c>
      <c r="M63" s="4" t="str">
        <f>IFERROR(__xludf.DUMMYFUNCTION("""COMPUTED_VALUE"""),"https://release-images.clm-rls.ifsalpha.com/07836922-cb41-4835-bac2-0d9f265f4cca")</f>
        <v>https://release-images.clm-rls.ifsalpha.com/07836922-cb41-4835-bac2-0d9f265f4cca</v>
      </c>
      <c r="N63" s="4" t="str">
        <f>IFERROR(__xludf.DUMMYFUNCTION("""COMPUTED_VALUE"""),"https://release-images.clm-rls.ifsalpha.com/aaf50fac-09ec-4c69-9958-74322a4375fb")</f>
        <v>https://release-images.clm-rls.ifsalpha.com/aaf50fac-09ec-4c69-9958-74322a4375fb</v>
      </c>
      <c r="O63" s="4" t="str">
        <f>IFERROR(__xludf.DUMMYFUNCTION("""COMPUTED_VALUE"""),"https://release-images.clm-rls.ifsalpha.com/655fc84b-9d96-4f7d-b37e-01de0aa2487a")</f>
        <v>https://release-images.clm-rls.ifsalpha.com/655fc84b-9d96-4f7d-b37e-01de0aa2487a</v>
      </c>
      <c r="P63" s="4" t="str">
        <f>IFERROR(__xludf.DUMMYFUNCTION("""COMPUTED_VALUE"""),"https://release-images.clm-rls.ifsalpha.com/41ffee24-5711-4014-b99b-c0d6fc9df7cc")</f>
        <v>https://release-images.clm-rls.ifsalpha.com/41ffee24-5711-4014-b99b-c0d6fc9df7cc</v>
      </c>
      <c r="Q63" s="4" t="str">
        <f>IFERROR(__xludf.DUMMYFUNCTION("""COMPUTED_VALUE"""),"https://release-images.clm-rls.ifsalpha.com/4173a110-e288-4e33-b066-716db13fbbde")</f>
        <v>https://release-images.clm-rls.ifsalpha.com/4173a110-e288-4e33-b066-716db13fbbde</v>
      </c>
      <c r="R63" s="4" t="str">
        <f>IFERROR(__xludf.DUMMYFUNCTION("""COMPUTED_VALUE"""),"https://release-images.clm-rls.ifsalpha.com/80eabae9-ff0b-408a-8238-561261ba14fb")</f>
        <v>https://release-images.clm-rls.ifsalpha.com/80eabae9-ff0b-408a-8238-561261ba14fb</v>
      </c>
      <c r="S63" s="4" t="str">
        <f>IFERROR(__xludf.DUMMYFUNCTION("""COMPUTED_VALUE"""),"https://release-images.clm-rls.ifsalpha.com/831d5039-1b53-44d1-90c1-73c459aa48ce")</f>
        <v>https://release-images.clm-rls.ifsalpha.com/831d5039-1b53-44d1-90c1-73c459aa48ce</v>
      </c>
      <c r="T63" s="4" t="str">
        <f>IFERROR(__xludf.DUMMYFUNCTION("""COMPUTED_VALUE"""),"https://release-images.clm-rls.ifsalpha.com/89dfa417-4eac-41dd-bb78-79a83e55b038")</f>
        <v>https://release-images.clm-rls.ifsalpha.com/89dfa417-4eac-41dd-bb78-79a83e55b038</v>
      </c>
      <c r="U63" s="4" t="str">
        <f>IFERROR(__xludf.DUMMYFUNCTION("""COMPUTED_VALUE"""),"https://release-images.clm-rls.ifsalpha.com/a3a043ba-7a73-4f46-b398-2e96cb2536a2")</f>
        <v>https://release-images.clm-rls.ifsalpha.com/a3a043ba-7a73-4f46-b398-2e96cb2536a2</v>
      </c>
    </row>
    <row r="64">
      <c r="A64" s="1" t="str">
        <f>IFERROR(__xludf.DUMMYFUNCTION("""COMPUTED_VALUE"""),"Casa des Sportifs - Maisons-Alfort")</f>
        <v>Casa des Sportifs - Maisons-Alfort</v>
      </c>
      <c r="B64" s="1" t="str">
        <f>IFERROR(__xludf.DUMMYFUNCTION("""COMPUTED_VALUE"""),"Située dans un quartier calme et pavillonnaire de Maisons-Alfort, cette Casa des Sportifs est un coliving de 13 personnes.  ")</f>
        <v>Située dans un quartier calme et pavillonnaire de Maisons-Alfort, cette Casa des Sportifs est un coliving de 13 personnes.  </v>
      </c>
      <c r="C64" s="1" t="str">
        <f>IFERROR(__xludf.DUMMYFUNCTION("""COMPUTED_VALUE"""),"22, rue du lieutenant d'Estienne d'Orves")</f>
        <v>22, rue du lieutenant d'Estienne d'Orves</v>
      </c>
      <c r="D64" s="1" t="str">
        <f>IFERROR(__xludf.DUMMYFUNCTION("""COMPUTED_VALUE"""),"Maisons-Alfort")</f>
        <v>Maisons-Alfort</v>
      </c>
      <c r="E64" s="1" t="str">
        <f>IFERROR(__xludf.DUMMYFUNCTION("""COMPUTED_VALUE"""),"France")</f>
        <v>France</v>
      </c>
      <c r="F64" s="1" t="str">
        <f>IFERROR(__xludf.DUMMYFUNCTION("""COMPUTED_VALUE"""),"94700")</f>
        <v>94700</v>
      </c>
      <c r="G64" s="1">
        <f>IFERROR(__xludf.DUMMYFUNCTION("""COMPUTED_VALUE"""),48.8141165)</f>
        <v>48.8141165</v>
      </c>
      <c r="H64" s="1">
        <f>IFERROR(__xludf.DUMMYFUNCTION("""COMPUTED_VALUE"""),2.4310936)</f>
        <v>2.4310936</v>
      </c>
      <c r="I64" s="1">
        <f>IFERROR(__xludf.DUMMYFUNCTION("""COMPUTED_VALUE"""),858.0)</f>
        <v>858</v>
      </c>
      <c r="J64" s="4" t="str">
        <f>IFERROR(__xludf.DUMMYFUNCTION("""COMPUTED_VALUE"""),"https://colivme.com/coliving/france/paris-et-petite-couronne/casa-des-sportifs-maisons-alfort")</f>
        <v>https://colivme.com/coliving/france/paris-et-petite-couronne/casa-des-sportifs-maisons-alfort</v>
      </c>
      <c r="K64" s="1">
        <f>IFERROR(__xludf.DUMMYFUNCTION("""COMPUTED_VALUE"""),13.0)</f>
        <v>13</v>
      </c>
      <c r="L64" s="4" t="str">
        <f>IFERROR(__xludf.DUMMYFUNCTION("""COMPUTED_VALUE"""),"https://release-images.clm-rls.ifsalpha.com/2b2a50d9-b990-4650-8823-03203d13597f")</f>
        <v>https://release-images.clm-rls.ifsalpha.com/2b2a50d9-b990-4650-8823-03203d13597f</v>
      </c>
      <c r="M64" s="4" t="str">
        <f>IFERROR(__xludf.DUMMYFUNCTION("""COMPUTED_VALUE"""),"https://release-images.clm-rls.ifsalpha.com/7cdaa024-c627-4931-857b-3a60b53fa406")</f>
        <v>https://release-images.clm-rls.ifsalpha.com/7cdaa024-c627-4931-857b-3a60b53fa406</v>
      </c>
      <c r="N64" s="4" t="str">
        <f>IFERROR(__xludf.DUMMYFUNCTION("""COMPUTED_VALUE"""),"https://release-images.clm-rls.ifsalpha.com/81a40bd0-8094-446c-9863-a88391708f43")</f>
        <v>https://release-images.clm-rls.ifsalpha.com/81a40bd0-8094-446c-9863-a88391708f43</v>
      </c>
      <c r="O64" s="4" t="str">
        <f>IFERROR(__xludf.DUMMYFUNCTION("""COMPUTED_VALUE"""),"https://release-images.clm-rls.ifsalpha.com/6602409e-d932-447a-ac96-19ad8fd7ff8f")</f>
        <v>https://release-images.clm-rls.ifsalpha.com/6602409e-d932-447a-ac96-19ad8fd7ff8f</v>
      </c>
      <c r="P64" s="4" t="str">
        <f>IFERROR(__xludf.DUMMYFUNCTION("""COMPUTED_VALUE"""),"https://release-images.clm-rls.ifsalpha.com/a8a574b0-d88d-42b6-9658-3d44602ecb89")</f>
        <v>https://release-images.clm-rls.ifsalpha.com/a8a574b0-d88d-42b6-9658-3d44602ecb89</v>
      </c>
      <c r="Q64" s="4" t="str">
        <f>IFERROR(__xludf.DUMMYFUNCTION("""COMPUTED_VALUE"""),"https://release-images.clm-rls.ifsalpha.com/d242ec58-219e-46c1-a952-66dc57c1a2cf")</f>
        <v>https://release-images.clm-rls.ifsalpha.com/d242ec58-219e-46c1-a952-66dc57c1a2cf</v>
      </c>
      <c r="R64" s="1"/>
      <c r="S64" s="4" t="str">
        <f>IFERROR(__xludf.DUMMYFUNCTION("""COMPUTED_VALUE"""),"https://release-images.clm-rls.ifsalpha.com/56d1b224-7ccb-4201-a66a-677607cd53c7")</f>
        <v>https://release-images.clm-rls.ifsalpha.com/56d1b224-7ccb-4201-a66a-677607cd53c7</v>
      </c>
      <c r="T64" s="4" t="str">
        <f>IFERROR(__xludf.DUMMYFUNCTION("""COMPUTED_VALUE"""),"https://release-images.clm-rls.ifsalpha.com/766be57a-eb04-4072-8393-c5b142672ee1")</f>
        <v>https://release-images.clm-rls.ifsalpha.com/766be57a-eb04-4072-8393-c5b142672ee1</v>
      </c>
      <c r="U64" s="1"/>
    </row>
    <row r="65">
      <c r="A65" s="1" t="str">
        <f>IFERROR(__xludf.DUMMYFUNCTION("""COMPUTED_VALUE"""),"Casa des Sportifs - Perreux sur Marne")</f>
        <v>Casa des Sportifs - Perreux sur Marne</v>
      </c>
      <c r="B65" s="1" t="str">
        <f>IFERROR(__xludf.DUMMYFUNCTION("""COMPUTED_VALUE"""),"Ce coliving est totalement aménagée et refait à neuf pour la vie en communauté et elle dispose de plein d’équipements et de services inclus dans le loyer pour favoriser le partage et les échanges, par exemple :
* Salle de sport avec des routines et équipe"&amp;"ments
* Salle chill (console de jeux, canapés)
* Ménage inclus
* Grands espaces communs : cuisine toute équipée, lave-vaisselle, four; salle à manger; salon avec écran géant et abonnements aux chaînes sports.
* Livraisons de repas à cuisiner entre colocs "&amp;"livrés tous les 15 jours
* Accès à des animations (afterwork, 1 cours collectif à l’intérieur de la maison avec un coach TrainMe chaque semaine, événements intercasas...)
* 1 pass GymLib pour un accès illimité à 3000 salles de sport en France
Date d'emmé"&amp;"nagement : 28 mars 2020")</f>
        <v>Ce coliving est totalement aménagée et refait à neuf pour la vie en communauté et elle dispose de plein d’équipements et de services inclus dans le loyer pour favoriser le partage et les échanges, par exemple :
* Salle de sport avec des routines et équipements
* Salle chill (console de jeux, canapés)
* Ménage inclus
* Grands espaces communs : cuisine toute équipée, lave-vaisselle, four; salle à manger; salon avec écran géant et abonnements aux chaînes sports.
* Livraisons de repas à cuisiner entre colocs livrés tous les 15 jours
* Accès à des animations (afterwork, 1 cours collectif à l’intérieur de la maison avec un coach TrainMe chaque semaine, événements intercasas...)
* 1 pass GymLib pour un accès illimité à 3000 salles de sport en France
Date d'emménagement : 28 mars 2020</v>
      </c>
      <c r="C65" s="1" t="str">
        <f>IFERROR(__xludf.DUMMYFUNCTION("""COMPUTED_VALUE"""),"28, avenue Lamartine")</f>
        <v>28, avenue Lamartine</v>
      </c>
      <c r="D65" s="1" t="str">
        <f>IFERROR(__xludf.DUMMYFUNCTION("""COMPUTED_VALUE"""),"Le Perreux sur Marne")</f>
        <v>Le Perreux sur Marne</v>
      </c>
      <c r="E65" s="1" t="str">
        <f>IFERROR(__xludf.DUMMYFUNCTION("""COMPUTED_VALUE"""),"France")</f>
        <v>France</v>
      </c>
      <c r="F65" s="1" t="str">
        <f>IFERROR(__xludf.DUMMYFUNCTION("""COMPUTED_VALUE"""),"94170")</f>
        <v>94170</v>
      </c>
      <c r="G65" s="1">
        <f>IFERROR(__xludf.DUMMYFUNCTION("""COMPUTED_VALUE"""),48.8509124)</f>
        <v>48.8509124</v>
      </c>
      <c r="H65" s="1">
        <f>IFERROR(__xludf.DUMMYFUNCTION("""COMPUTED_VALUE"""),2.4973555)</f>
        <v>2.4973555</v>
      </c>
      <c r="I65" s="1">
        <f>IFERROR(__xludf.DUMMYFUNCTION("""COMPUTED_VALUE"""),935.0)</f>
        <v>935</v>
      </c>
      <c r="J65" s="4" t="str">
        <f>IFERROR(__xludf.DUMMYFUNCTION("""COMPUTED_VALUE"""),"https://colivme.com/coliving/france/paris-et-petite-couronne/casa-des-sportifs-perreux-sur-marne")</f>
        <v>https://colivme.com/coliving/france/paris-et-petite-couronne/casa-des-sportifs-perreux-sur-marne</v>
      </c>
      <c r="K65" s="1">
        <f>IFERROR(__xludf.DUMMYFUNCTION("""COMPUTED_VALUE"""),15.0)</f>
        <v>15</v>
      </c>
      <c r="L65" s="4" t="str">
        <f>IFERROR(__xludf.DUMMYFUNCTION("""COMPUTED_VALUE"""),"https://release-images.clm-rls.ifsalpha.com/dfb4d40a-71f9-406a-8158-01ac22e1d594")</f>
        <v>https://release-images.clm-rls.ifsalpha.com/dfb4d40a-71f9-406a-8158-01ac22e1d594</v>
      </c>
      <c r="M65" s="4" t="str">
        <f>IFERROR(__xludf.DUMMYFUNCTION("""COMPUTED_VALUE"""),"https://release-images.clm-rls.ifsalpha.com/ecaeb619-cd60-4bb3-90a8-2ec3be6a173d")</f>
        <v>https://release-images.clm-rls.ifsalpha.com/ecaeb619-cd60-4bb3-90a8-2ec3be6a173d</v>
      </c>
      <c r="N65" s="4" t="str">
        <f>IFERROR(__xludf.DUMMYFUNCTION("""COMPUTED_VALUE"""),"https://release-images.clm-rls.ifsalpha.com/71fde9bd-ada7-4875-a17a-16c254def9d8")</f>
        <v>https://release-images.clm-rls.ifsalpha.com/71fde9bd-ada7-4875-a17a-16c254def9d8</v>
      </c>
      <c r="O65" s="4" t="str">
        <f>IFERROR(__xludf.DUMMYFUNCTION("""COMPUTED_VALUE"""),"https://release-images.clm-rls.ifsalpha.com/0d80d05d-5405-408e-964f-307515dd3715")</f>
        <v>https://release-images.clm-rls.ifsalpha.com/0d80d05d-5405-408e-964f-307515dd3715</v>
      </c>
      <c r="P65" s="4" t="str">
        <f>IFERROR(__xludf.DUMMYFUNCTION("""COMPUTED_VALUE"""),"https://release-images.clm-rls.ifsalpha.com/84fe0fc6-e924-4e06-94a7-a59429366dca")</f>
        <v>https://release-images.clm-rls.ifsalpha.com/84fe0fc6-e924-4e06-94a7-a59429366dca</v>
      </c>
      <c r="Q65" s="4" t="str">
        <f>IFERROR(__xludf.DUMMYFUNCTION("""COMPUTED_VALUE"""),"https://release-images.clm-rls.ifsalpha.com/fbae1da6-df91-41f2-9212-d928c10085e4")</f>
        <v>https://release-images.clm-rls.ifsalpha.com/fbae1da6-df91-41f2-9212-d928c10085e4</v>
      </c>
      <c r="R65" s="4" t="str">
        <f>IFERROR(__xludf.DUMMYFUNCTION("""COMPUTED_VALUE"""),"https://release-images.clm-rls.ifsalpha.com/d235a0fb-52d9-45ec-aa26-b0ac33ef30aa")</f>
        <v>https://release-images.clm-rls.ifsalpha.com/d235a0fb-52d9-45ec-aa26-b0ac33ef30aa</v>
      </c>
      <c r="S65" s="4" t="str">
        <f>IFERROR(__xludf.DUMMYFUNCTION("""COMPUTED_VALUE"""),"https://release-images.clm-rls.ifsalpha.com/52505eb2-5969-46b4-a0e2-49103154409a")</f>
        <v>https://release-images.clm-rls.ifsalpha.com/52505eb2-5969-46b4-a0e2-49103154409a</v>
      </c>
      <c r="T65" s="4" t="str">
        <f>IFERROR(__xludf.DUMMYFUNCTION("""COMPUTED_VALUE"""),"https://release-images.clm-rls.ifsalpha.com/13108f29-ae93-4bc8-a656-398dedc88ce4")</f>
        <v>https://release-images.clm-rls.ifsalpha.com/13108f29-ae93-4bc8-a656-398dedc88ce4</v>
      </c>
      <c r="U65" s="1"/>
    </row>
    <row r="66">
      <c r="A66" s="1" t="str">
        <f>IFERROR(__xludf.DUMMYFUNCTION("""COMPUTED_VALUE"""),"Casa du Cinéma - Créteil")</f>
        <v>Casa du Cinéma - Créteil</v>
      </c>
      <c r="B66" s="1" t="str">
        <f>IFERROR(__xludf.DUMMYFUNCTION("""COMPUTED_VALUE"""),"La Casa du Cinéma est LA Casa pour les amoureux de cinéma et de séries. La maison a sa propre salle de cinéma toute équipée en son, écran et évidement en fauteuils.
C'est une colocation avec 13 personnes.
Chaque résident de cette Casa a sa carte UGC ill"&amp;"imitée. Valide dans tous les UGC et cinéma MK2. Un cinéma UGC est situé au centre commercial de Créteil Soleil.")</f>
        <v>La Casa du Cinéma est LA Casa pour les amoureux de cinéma et de séries. La maison a sa propre salle de cinéma toute équipée en son, écran et évidement en fauteuils.
C'est une colocation avec 13 personnes.
Chaque résident de cette Casa a sa carte UGC illimitée. Valide dans tous les UGC et cinéma MK2. Un cinéma UGC est situé au centre commercial de Créteil Soleil.</v>
      </c>
      <c r="C66" s="1" t="str">
        <f>IFERROR(__xludf.DUMMYFUNCTION("""COMPUTED_VALUE"""),"3bis, rue de la Terrasse")</f>
        <v>3bis, rue de la Terrasse</v>
      </c>
      <c r="D66" s="1" t="str">
        <f>IFERROR(__xludf.DUMMYFUNCTION("""COMPUTED_VALUE"""),"Créteil")</f>
        <v>Créteil</v>
      </c>
      <c r="E66" s="1" t="str">
        <f>IFERROR(__xludf.DUMMYFUNCTION("""COMPUTED_VALUE"""),"France")</f>
        <v>France</v>
      </c>
      <c r="F66" s="1" t="str">
        <f>IFERROR(__xludf.DUMMYFUNCTION("""COMPUTED_VALUE"""),"94000")</f>
        <v>94000</v>
      </c>
      <c r="G66" s="1">
        <f>IFERROR(__xludf.DUMMYFUNCTION("""COMPUTED_VALUE"""),48.793989)</f>
        <v>48.793989</v>
      </c>
      <c r="H66" s="1">
        <f>IFERROR(__xludf.DUMMYFUNCTION("""COMPUTED_VALUE"""),2.464823)</f>
        <v>2.464823</v>
      </c>
      <c r="I66" s="1">
        <f>IFERROR(__xludf.DUMMYFUNCTION("""COMPUTED_VALUE"""),935.0)</f>
        <v>935</v>
      </c>
      <c r="J66" s="4" t="str">
        <f>IFERROR(__xludf.DUMMYFUNCTION("""COMPUTED_VALUE"""),"https://colivme.com/coliving/france/paris-et-petite-couronne/casa-du-cinema-creteil")</f>
        <v>https://colivme.com/coliving/france/paris-et-petite-couronne/casa-du-cinema-creteil</v>
      </c>
      <c r="K66" s="1">
        <f>IFERROR(__xludf.DUMMYFUNCTION("""COMPUTED_VALUE"""),13.0)</f>
        <v>13</v>
      </c>
      <c r="L66" s="4" t="str">
        <f>IFERROR(__xludf.DUMMYFUNCTION("""COMPUTED_VALUE"""),"https://release-images.clm-rls.ifsalpha.com/50250240-cc8a-4357-b347-cb2478b06770")</f>
        <v>https://release-images.clm-rls.ifsalpha.com/50250240-cc8a-4357-b347-cb2478b06770</v>
      </c>
      <c r="M66" s="4" t="str">
        <f>IFERROR(__xludf.DUMMYFUNCTION("""COMPUTED_VALUE"""),"https://release-images.clm-rls.ifsalpha.com/85c6b8bb-6ea4-40d1-82fd-9e5b8e67a4b9")</f>
        <v>https://release-images.clm-rls.ifsalpha.com/85c6b8bb-6ea4-40d1-82fd-9e5b8e67a4b9</v>
      </c>
      <c r="N66" s="4" t="str">
        <f>IFERROR(__xludf.DUMMYFUNCTION("""COMPUTED_VALUE"""),"https://release-images.clm-rls.ifsalpha.com/83a2142c-3339-4c04-916e-91e4e63754c1")</f>
        <v>https://release-images.clm-rls.ifsalpha.com/83a2142c-3339-4c04-916e-91e4e63754c1</v>
      </c>
      <c r="O66" s="4" t="str">
        <f>IFERROR(__xludf.DUMMYFUNCTION("""COMPUTED_VALUE"""),"https://release-images.clm-rls.ifsalpha.com/519617c5-4c79-467d-89fa-72f69570118b")</f>
        <v>https://release-images.clm-rls.ifsalpha.com/519617c5-4c79-467d-89fa-72f69570118b</v>
      </c>
      <c r="P66" s="4" t="str">
        <f>IFERROR(__xludf.DUMMYFUNCTION("""COMPUTED_VALUE"""),"https://release-images.clm-rls.ifsalpha.com/67f88c86-2c8e-4753-a399-434f8468d196")</f>
        <v>https://release-images.clm-rls.ifsalpha.com/67f88c86-2c8e-4753-a399-434f8468d196</v>
      </c>
      <c r="Q66" s="1"/>
      <c r="R66" s="1"/>
      <c r="S66" s="4" t="str">
        <f>IFERROR(__xludf.DUMMYFUNCTION("""COMPUTED_VALUE"""),"https://release-images.clm-rls.ifsalpha.com/560a8f34-55ee-4c05-8988-a81a9e6f5251")</f>
        <v>https://release-images.clm-rls.ifsalpha.com/560a8f34-55ee-4c05-8988-a81a9e6f5251</v>
      </c>
      <c r="T66" s="4" t="str">
        <f>IFERROR(__xludf.DUMMYFUNCTION("""COMPUTED_VALUE"""),"https://release-images.clm-rls.ifsalpha.com/6a84bd4d-a0c3-40eb-83bc-d899aae506f3")</f>
        <v>https://release-images.clm-rls.ifsalpha.com/6a84bd4d-a0c3-40eb-83bc-d899aae506f3</v>
      </c>
      <c r="U66" s="1"/>
    </row>
    <row r="67">
      <c r="A67" s="1" t="str">
        <f>IFERROR(__xludf.DUMMYFUNCTION("""COMPUTED_VALUE"""),"Casa Verte - Créteil")</f>
        <v>Casa Verte - Créteil</v>
      </c>
      <c r="B67" s="1" t="str">
        <f>IFERROR(__xludf.DUMMYFUNCTION("""COMPUTED_VALUE"""),"Immense jardin, cours d'apiculture, serre connectée MyFood, ruches, livraison de panier bio et jardin potager… Vous l’avez compris, La Casa Verte est le lieu idéal pour les amoureux de la nature, des plantes et pour tous ceux qui ont la main verte, à prox"&amp;"imité immédiate de Paris. Promis, dans quelques temps, vous serez en mesure d’animer “Côté Jardin” !")</f>
        <v>Immense jardin, cours d'apiculture, serre connectée MyFood, ruches, livraison de panier bio et jardin potager… Vous l’avez compris, La Casa Verte est le lieu idéal pour les amoureux de la nature, des plantes et pour tous ceux qui ont la main verte, à proximité immédiate de Paris. Promis, dans quelques temps, vous serez en mesure d’animer “Côté Jardin” !</v>
      </c>
      <c r="C67" s="1" t="str">
        <f>IFERROR(__xludf.DUMMYFUNCTION("""COMPUTED_VALUE"""),"98 avenue Jean Baptiste Champeval")</f>
        <v>98 avenue Jean Baptiste Champeval</v>
      </c>
      <c r="D67" s="1" t="str">
        <f>IFERROR(__xludf.DUMMYFUNCTION("""COMPUTED_VALUE"""),"Creteil ")</f>
        <v>Creteil </v>
      </c>
      <c r="E67" s="1" t="str">
        <f>IFERROR(__xludf.DUMMYFUNCTION("""COMPUTED_VALUE"""),"France")</f>
        <v>France</v>
      </c>
      <c r="F67" s="1" t="str">
        <f>IFERROR(__xludf.DUMMYFUNCTION("""COMPUTED_VALUE"""),"94000")</f>
        <v>94000</v>
      </c>
      <c r="G67" s="1">
        <f>IFERROR(__xludf.DUMMYFUNCTION("""COMPUTED_VALUE"""),48.7911025)</f>
        <v>48.7911025</v>
      </c>
      <c r="H67" s="1">
        <f>IFERROR(__xludf.DUMMYFUNCTION("""COMPUTED_VALUE"""),2.4536611)</f>
        <v>2.4536611</v>
      </c>
      <c r="I67" s="1">
        <f>IFERROR(__xludf.DUMMYFUNCTION("""COMPUTED_VALUE"""),900.0)</f>
        <v>900</v>
      </c>
      <c r="J67" s="4" t="str">
        <f>IFERROR(__xludf.DUMMYFUNCTION("""COMPUTED_VALUE"""),"https://colivme.com/coliving/france/paris-et-petite-couronne/casa-verte-creteil")</f>
        <v>https://colivme.com/coliving/france/paris-et-petite-couronne/casa-verte-creteil</v>
      </c>
      <c r="K67" s="1">
        <f>IFERROR(__xludf.DUMMYFUNCTION("""COMPUTED_VALUE"""),13.0)</f>
        <v>13</v>
      </c>
      <c r="L67" s="4" t="str">
        <f>IFERROR(__xludf.DUMMYFUNCTION("""COMPUTED_VALUE"""),"https://release-images.clm-rls.ifsalpha.com/0bc46a3f-2f3c-4db0-9593-01c3aa8f39f9")</f>
        <v>https://release-images.clm-rls.ifsalpha.com/0bc46a3f-2f3c-4db0-9593-01c3aa8f39f9</v>
      </c>
      <c r="M67" s="4" t="str">
        <f>IFERROR(__xludf.DUMMYFUNCTION("""COMPUTED_VALUE"""),"https://release-images.clm-rls.ifsalpha.com/0f709811-b3d6-41b1-937c-20836b060a5a")</f>
        <v>https://release-images.clm-rls.ifsalpha.com/0f709811-b3d6-41b1-937c-20836b060a5a</v>
      </c>
      <c r="N67" s="4" t="str">
        <f>IFERROR(__xludf.DUMMYFUNCTION("""COMPUTED_VALUE"""),"https://release-images.clm-rls.ifsalpha.com/e074c992-5df8-4c69-b21c-c33751b131ee")</f>
        <v>https://release-images.clm-rls.ifsalpha.com/e074c992-5df8-4c69-b21c-c33751b131ee</v>
      </c>
      <c r="O67" s="4" t="str">
        <f>IFERROR(__xludf.DUMMYFUNCTION("""COMPUTED_VALUE"""),"https://release-images.clm-rls.ifsalpha.com/6e531d6a-e16b-4bce-8d90-3839e45de463")</f>
        <v>https://release-images.clm-rls.ifsalpha.com/6e531d6a-e16b-4bce-8d90-3839e45de463</v>
      </c>
      <c r="P67" s="4" t="str">
        <f>IFERROR(__xludf.DUMMYFUNCTION("""COMPUTED_VALUE"""),"https://release-images.clm-rls.ifsalpha.com/c4f4970e-1540-4d69-8d99-228e1e5ef699")</f>
        <v>https://release-images.clm-rls.ifsalpha.com/c4f4970e-1540-4d69-8d99-228e1e5ef699</v>
      </c>
      <c r="Q67" s="4" t="str">
        <f>IFERROR(__xludf.DUMMYFUNCTION("""COMPUTED_VALUE"""),"https://release-images.clm-rls.ifsalpha.com/e15cb082-3534-4268-9019-3d802743f406")</f>
        <v>https://release-images.clm-rls.ifsalpha.com/e15cb082-3534-4268-9019-3d802743f406</v>
      </c>
      <c r="R67" s="1"/>
      <c r="S67" s="4" t="str">
        <f>IFERROR(__xludf.DUMMYFUNCTION("""COMPUTED_VALUE"""),"https://release-images.clm-rls.ifsalpha.com/3e9e567e-8a3b-4f01-9831-a4ec2475a0af")</f>
        <v>https://release-images.clm-rls.ifsalpha.com/3e9e567e-8a3b-4f01-9831-a4ec2475a0af</v>
      </c>
      <c r="T67" s="4" t="str">
        <f>IFERROR(__xludf.DUMMYFUNCTION("""COMPUTED_VALUE"""),"https://release-images.clm-rls.ifsalpha.com/8a337df1-eba3-48fd-b69d-dbdf1c317c61")</f>
        <v>https://release-images.clm-rls.ifsalpha.com/8a337df1-eba3-48fd-b69d-dbdf1c317c61</v>
      </c>
      <c r="U67" s="1"/>
    </row>
    <row r="68">
      <c r="A68" s="1" t="str">
        <f>IFERROR(__xludf.DUMMYFUNCTION("""COMPUTED_VALUE"""),"Casa Verte - Saint-Maur")</f>
        <v>Casa Verte - Saint-Maur</v>
      </c>
      <c r="B68" s="1" t="str">
        <f>IFERROR(__xludf.DUMMYFUNCTION("""COMPUTED_VALUE"""),"Immense jardin, cours d'apiculture, serre connectée MyFood, ruches, livraison de panier bio et jardin potager… Vous l’avez compris, La Casa Verte est le lieu idéal pour les amoureux de la nature, des plantes et pour tous ceux qui ont la main verte, à prox"&amp;"imité immédiate de Paris. Promis, dans quelques temps, vous serez en mesure d’animer “Côté Jardin” !")</f>
        <v>Immense jardin, cours d'apiculture, serre connectée MyFood, ruches, livraison de panier bio et jardin potager… Vous l’avez compris, La Casa Verte est le lieu idéal pour les amoureux de la nature, des plantes et pour tous ceux qui ont la main verte, à proximité immédiate de Paris. Promis, dans quelques temps, vous serez en mesure d’animer “Côté Jardin” !</v>
      </c>
      <c r="C68" s="1" t="str">
        <f>IFERROR(__xludf.DUMMYFUNCTION("""COMPUTED_VALUE"""),"17 avenue Joffre")</f>
        <v>17 avenue Joffre</v>
      </c>
      <c r="D68" s="1" t="str">
        <f>IFERROR(__xludf.DUMMYFUNCTION("""COMPUTED_VALUE"""),"Saint-Maur-des-Fossés")</f>
        <v>Saint-Maur-des-Fossés</v>
      </c>
      <c r="E68" s="1" t="str">
        <f>IFERROR(__xludf.DUMMYFUNCTION("""COMPUTED_VALUE"""),"France")</f>
        <v>France</v>
      </c>
      <c r="F68" s="1" t="str">
        <f>IFERROR(__xludf.DUMMYFUNCTION("""COMPUTED_VALUE"""),"94400")</f>
        <v>94400</v>
      </c>
      <c r="G68" s="1">
        <f>IFERROR(__xludf.DUMMYFUNCTION("""COMPUTED_VALUE"""),48.8027791)</f>
        <v>48.8027791</v>
      </c>
      <c r="H68" s="1">
        <f>IFERROR(__xludf.DUMMYFUNCTION("""COMPUTED_VALUE"""),2.4949461)</f>
        <v>2.4949461</v>
      </c>
      <c r="I68" s="1">
        <f>IFERROR(__xludf.DUMMYFUNCTION("""COMPUTED_VALUE"""),985.0)</f>
        <v>985</v>
      </c>
      <c r="J68" s="4" t="str">
        <f>IFERROR(__xludf.DUMMYFUNCTION("""COMPUTED_VALUE"""),"https://colivme.com/coliving/france/paris-et-petite-couronne/casa-verte-saint-maur")</f>
        <v>https://colivme.com/coliving/france/paris-et-petite-couronne/casa-verte-saint-maur</v>
      </c>
      <c r="K68" s="1">
        <f>IFERROR(__xludf.DUMMYFUNCTION("""COMPUTED_VALUE"""),18.0)</f>
        <v>18</v>
      </c>
      <c r="L68" s="4" t="str">
        <f>IFERROR(__xludf.DUMMYFUNCTION("""COMPUTED_VALUE"""),"https://release-images.clm-rls.ifsalpha.com/7efc55ea-d1d4-4096-a9ca-6458c9b926ff")</f>
        <v>https://release-images.clm-rls.ifsalpha.com/7efc55ea-d1d4-4096-a9ca-6458c9b926ff</v>
      </c>
      <c r="M68" s="4" t="str">
        <f>IFERROR(__xludf.DUMMYFUNCTION("""COMPUTED_VALUE"""),"https://release-images.clm-rls.ifsalpha.com/4e4ee121-633d-484c-bc6f-32a89ef7a69c")</f>
        <v>https://release-images.clm-rls.ifsalpha.com/4e4ee121-633d-484c-bc6f-32a89ef7a69c</v>
      </c>
      <c r="N68" s="4" t="str">
        <f>IFERROR(__xludf.DUMMYFUNCTION("""COMPUTED_VALUE"""),"https://release-images.clm-rls.ifsalpha.com/ca861120-8362-4575-9f21-fb3987048ef9")</f>
        <v>https://release-images.clm-rls.ifsalpha.com/ca861120-8362-4575-9f21-fb3987048ef9</v>
      </c>
      <c r="O68" s="4" t="str">
        <f>IFERROR(__xludf.DUMMYFUNCTION("""COMPUTED_VALUE"""),"https://release-images.clm-rls.ifsalpha.com/db3a2d89-0a88-43f2-9a01-dc9242a6e59a")</f>
        <v>https://release-images.clm-rls.ifsalpha.com/db3a2d89-0a88-43f2-9a01-dc9242a6e59a</v>
      </c>
      <c r="P68" s="4" t="str">
        <f>IFERROR(__xludf.DUMMYFUNCTION("""COMPUTED_VALUE"""),"https://release-images.clm-rls.ifsalpha.com/1534989a-949d-4479-b7ca-47ea9ffecd20")</f>
        <v>https://release-images.clm-rls.ifsalpha.com/1534989a-949d-4479-b7ca-47ea9ffecd20</v>
      </c>
      <c r="Q68" s="1"/>
      <c r="R68" s="1"/>
      <c r="S68" s="4" t="str">
        <f>IFERROR(__xludf.DUMMYFUNCTION("""COMPUTED_VALUE"""),"https://release-images.clm-rls.ifsalpha.com/4fe35815-0ec0-4099-862f-c24c7fa7b23e")</f>
        <v>https://release-images.clm-rls.ifsalpha.com/4fe35815-0ec0-4099-862f-c24c7fa7b23e</v>
      </c>
      <c r="T68" s="4" t="str">
        <f>IFERROR(__xludf.DUMMYFUNCTION("""COMPUTED_VALUE"""),"https://release-images.clm-rls.ifsalpha.com/ac754d3a-a0e8-4b31-817b-829af057231d")</f>
        <v>https://release-images.clm-rls.ifsalpha.com/ac754d3a-a0e8-4b31-817b-829af057231d</v>
      </c>
      <c r="U68" s="4" t="str">
        <f>IFERROR(__xludf.DUMMYFUNCTION("""COMPUTED_VALUE"""),"https://release-images.clm-rls.ifsalpha.com/d57714a9-b260-4db0-8dcb-5b83d075dc26")</f>
        <v>https://release-images.clm-rls.ifsalpha.com/d57714a9-b260-4db0-8dcb-5b83d075dc26</v>
      </c>
    </row>
    <row r="69">
      <c r="A69" s="1" t="str">
        <f>IFERROR(__xludf.DUMMYFUNCTION("""COMPUTED_VALUE"""),"Casa Wellness - Colombes")</f>
        <v>Casa Wellness - Colombes</v>
      </c>
      <c r="B69" s="1" t="str">
        <f>IFERROR(__xludf.DUMMYFUNCTION("""COMPUTED_VALUE"""),"Vous êtes de nature détente ou vous avez envie de l'être un peu plus ? La Casa Wellness est celle qui vous faut.
")</f>
        <v>Vous êtes de nature détente ou vous avez envie de l'être un peu plus ? La Casa Wellness est celle qui vous faut.
</v>
      </c>
      <c r="C69" s="1" t="str">
        <f>IFERROR(__xludf.DUMMYFUNCTION("""COMPUTED_VALUE"""),"14, Villa Kreisser")</f>
        <v>14, Villa Kreisser</v>
      </c>
      <c r="D69" s="1" t="str">
        <f>IFERROR(__xludf.DUMMYFUNCTION("""COMPUTED_VALUE"""),"Colombes")</f>
        <v>Colombes</v>
      </c>
      <c r="E69" s="1" t="str">
        <f>IFERROR(__xludf.DUMMYFUNCTION("""COMPUTED_VALUE"""),"France")</f>
        <v>France</v>
      </c>
      <c r="F69" s="1" t="str">
        <f>IFERROR(__xludf.DUMMYFUNCTION("""COMPUTED_VALUE"""),"92700")</f>
        <v>92700</v>
      </c>
      <c r="G69" s="1">
        <f>IFERROR(__xludf.DUMMYFUNCTION("""COMPUTED_VALUE"""),48.926485)</f>
        <v>48.926485</v>
      </c>
      <c r="H69" s="1">
        <f>IFERROR(__xludf.DUMMYFUNCTION("""COMPUTED_VALUE"""),2.2485166)</f>
        <v>2.2485166</v>
      </c>
      <c r="I69" s="1">
        <f>IFERROR(__xludf.DUMMYFUNCTION("""COMPUTED_VALUE"""),892.0)</f>
        <v>892</v>
      </c>
      <c r="J69" s="4" t="str">
        <f>IFERROR(__xludf.DUMMYFUNCTION("""COMPUTED_VALUE"""),"https://colivme.com/coliving/france/paris-et-petite-couronne/casa-wellness-colombes")</f>
        <v>https://colivme.com/coliving/france/paris-et-petite-couronne/casa-wellness-colombes</v>
      </c>
      <c r="K69" s="1">
        <f>IFERROR(__xludf.DUMMYFUNCTION("""COMPUTED_VALUE"""),12.0)</f>
        <v>12</v>
      </c>
      <c r="L69" s="4" t="str">
        <f>IFERROR(__xludf.DUMMYFUNCTION("""COMPUTED_VALUE"""),"https://release-images.clm-rls.ifsalpha.com/ef0d1b91-9447-4195-8347-02f52c814179")</f>
        <v>https://release-images.clm-rls.ifsalpha.com/ef0d1b91-9447-4195-8347-02f52c814179</v>
      </c>
      <c r="M69" s="4" t="str">
        <f>IFERROR(__xludf.DUMMYFUNCTION("""COMPUTED_VALUE"""),"https://release-images.clm-rls.ifsalpha.com/1fd099d0-428b-461c-bb4b-f66c28e152b4")</f>
        <v>https://release-images.clm-rls.ifsalpha.com/1fd099d0-428b-461c-bb4b-f66c28e152b4</v>
      </c>
      <c r="N69" s="4" t="str">
        <f>IFERROR(__xludf.DUMMYFUNCTION("""COMPUTED_VALUE"""),"https://release-images.clm-rls.ifsalpha.com/f3b757af-5639-4ebe-b9b8-68d5f00fa2e6")</f>
        <v>https://release-images.clm-rls.ifsalpha.com/f3b757af-5639-4ebe-b9b8-68d5f00fa2e6</v>
      </c>
      <c r="O69" s="4" t="str">
        <f>IFERROR(__xludf.DUMMYFUNCTION("""COMPUTED_VALUE"""),"https://release-images.clm-rls.ifsalpha.com/c2c6f24d-d205-44c0-a3bb-69c8610c6b33")</f>
        <v>https://release-images.clm-rls.ifsalpha.com/c2c6f24d-d205-44c0-a3bb-69c8610c6b33</v>
      </c>
      <c r="P69" s="4" t="str">
        <f>IFERROR(__xludf.DUMMYFUNCTION("""COMPUTED_VALUE"""),"https://release-images.clm-rls.ifsalpha.com/4719d67a-bdbc-4266-aaa8-202f3396252d")</f>
        <v>https://release-images.clm-rls.ifsalpha.com/4719d67a-bdbc-4266-aaa8-202f3396252d</v>
      </c>
      <c r="Q69" s="4" t="str">
        <f>IFERROR(__xludf.DUMMYFUNCTION("""COMPUTED_VALUE"""),"https://release-images.clm-rls.ifsalpha.com/b2c69132-360b-4a9d-9770-5fb26370a675")</f>
        <v>https://release-images.clm-rls.ifsalpha.com/b2c69132-360b-4a9d-9770-5fb26370a675</v>
      </c>
      <c r="R69" s="1"/>
      <c r="S69" s="4" t="str">
        <f>IFERROR(__xludf.DUMMYFUNCTION("""COMPUTED_VALUE"""),"https://release-images.clm-rls.ifsalpha.com/f8c0ace4-d771-4150-acf5-7c1addb8e789")</f>
        <v>https://release-images.clm-rls.ifsalpha.com/f8c0ace4-d771-4150-acf5-7c1addb8e789</v>
      </c>
      <c r="T69" s="4" t="str">
        <f>IFERROR(__xludf.DUMMYFUNCTION("""COMPUTED_VALUE"""),"https://release-images.clm-rls.ifsalpha.com/1d0e1a76-1bd5-44a5-bd4b-8e17a5a11d8a")</f>
        <v>https://release-images.clm-rls.ifsalpha.com/1d0e1a76-1bd5-44a5-bd4b-8e17a5a11d8a</v>
      </c>
      <c r="U69" s="4" t="str">
        <f>IFERROR(__xludf.DUMMYFUNCTION("""COMPUTED_VALUE"""),"https://release-images.clm-rls.ifsalpha.com/b8b5b21c-84f1-468d-8526-235126fcdfc9")</f>
        <v>https://release-images.clm-rls.ifsalpha.com/b8b5b21c-84f1-468d-8526-235126fcdfc9</v>
      </c>
    </row>
    <row r="70">
      <c r="A70" s="1" t="str">
        <f>IFERROR(__xludf.DUMMYFUNCTION("""COMPUTED_VALUE"""),"Citeaux")</f>
        <v>Citeaux</v>
      </c>
      <c r="B70" s="1" t="str">
        <f>IFERROR(__xludf.DUMMYFUNCTION("""COMPUTED_VALUE"""),"Notre premier appartement parisien dispose de cinq chambres. Il contient  trois salles de bains et deux toilettes. Il y a un énorme jardin privé, compte tenu de l'emplacement de l'appartement, qui est enfermé dans une cour intérieure. Malgré son emplaceme"&amp;"nt animé, il est si calme que vous pouvez entendre une épingle tomber. 
La maison est pleine de rangement, des étagères et une pièce de rangement supplémentaire à partager. 
La maison est centrée autour d'un grand salon et d'une cuisine ouverte, offrant u"&amp;"n endroit idéal pour se rassembler, cuisiner de bons petits plats, jouer aux jeux de société ou boire quelques verres de vin. 
La cuisine comporte deux éviers et tous les électroménagers nécessaires. 
Vous trouvez une buanderie séparée à l'étage, où les v"&amp;"êtements peuvent être lavés, séchés et suspendus.")</f>
        <v>Notre premier appartement parisien dispose de cinq chambres. Il contient  trois salles de bains et deux toilettes. Il y a un énorme jardin privé, compte tenu de l'emplacement de l'appartement, qui est enfermé dans une cour intérieure. Malgré son emplacement animé, il est si calme que vous pouvez entendre une épingle tomber. 
La maison est pleine de rangement, des étagères et une pièce de rangement supplémentaire à partager. 
La maison est centrée autour d'un grand salon et d'une cuisine ouverte, offrant un endroit idéal pour se rassembler, cuisiner de bons petits plats, jouer aux jeux de société ou boire quelques verres de vin. 
La cuisine comporte deux éviers et tous les électroménagers nécessaires. 
Vous trouvez une buanderie séparée à l'étage, où les vêtements peuvent être lavés, séchés et suspendus.</v>
      </c>
      <c r="C70" s="1" t="str">
        <f>IFERROR(__xludf.DUMMYFUNCTION("""COMPUTED_VALUE"""),"25 Rue de Cîteaux")</f>
        <v>25 Rue de Cîteaux</v>
      </c>
      <c r="D70" s="1" t="str">
        <f>IFERROR(__xludf.DUMMYFUNCTION("""COMPUTED_VALUE"""),"Paris")</f>
        <v>Paris</v>
      </c>
      <c r="E70" s="1" t="str">
        <f>IFERROR(__xludf.DUMMYFUNCTION("""COMPUTED_VALUE"""),"France")</f>
        <v>France</v>
      </c>
      <c r="F70" s="1" t="str">
        <f>IFERROR(__xludf.DUMMYFUNCTION("""COMPUTED_VALUE"""),"75012")</f>
        <v>75012</v>
      </c>
      <c r="G70" s="1">
        <f>IFERROR(__xludf.DUMMYFUNCTION("""COMPUTED_VALUE"""),48.8486279)</f>
        <v>48.8486279</v>
      </c>
      <c r="H70" s="1">
        <f>IFERROR(__xludf.DUMMYFUNCTION("""COMPUTED_VALUE"""),2.380795)</f>
        <v>2.380795</v>
      </c>
      <c r="I70" s="1">
        <f>IFERROR(__xludf.DUMMYFUNCTION("""COMPUTED_VALUE"""),1400.0)</f>
        <v>1400</v>
      </c>
      <c r="J70" s="4" t="str">
        <f>IFERROR(__xludf.DUMMYFUNCTION("""COMPUTED_VALUE"""),"https://colivme.com/coliving/france/paris-et-petite-couronne/citeaux")</f>
        <v>https://colivme.com/coliving/france/paris-et-petite-couronne/citeaux</v>
      </c>
      <c r="K70" s="1">
        <f>IFERROR(__xludf.DUMMYFUNCTION("""COMPUTED_VALUE"""),5.0)</f>
        <v>5</v>
      </c>
      <c r="L70" s="4" t="str">
        <f>IFERROR(__xludf.DUMMYFUNCTION("""COMPUTED_VALUE"""),"https://release-images.clm-rls.ifsalpha.com/ddd36387-7c6f-44f2-8e00-7d2fc9f99f5e")</f>
        <v>https://release-images.clm-rls.ifsalpha.com/ddd36387-7c6f-44f2-8e00-7d2fc9f99f5e</v>
      </c>
      <c r="M70" s="4" t="str">
        <f>IFERROR(__xludf.DUMMYFUNCTION("""COMPUTED_VALUE"""),"https://release-images.clm-rls.ifsalpha.com/135cd01e-d7ad-4d76-9d06-b4b02653a756")</f>
        <v>https://release-images.clm-rls.ifsalpha.com/135cd01e-d7ad-4d76-9d06-b4b02653a756</v>
      </c>
      <c r="N70" s="1"/>
      <c r="O70" s="1"/>
      <c r="P70" s="1"/>
      <c r="Q70" s="1"/>
      <c r="R70" s="1"/>
      <c r="S70" s="1"/>
      <c r="T70" s="1"/>
      <c r="U70" s="1"/>
    </row>
    <row r="71">
      <c r="A71" s="1" t="str">
        <f>IFERROR(__xludf.DUMMYFUNCTION("""COMPUTED_VALUE"""),"Coliving Montreuil / Romainville")</f>
        <v>Coliving Montreuil / Romainville</v>
      </c>
      <c r="B71" s="1" t="str">
        <f>IFERROR(__xludf.DUMMYFUNCTION("""COMPUTED_VALUE"""),"MAISON COLIVING 11 minutes from Mairie de MONTREUIL metro
Are you a young worker looking for new generation accommodation?
A peaceful atmosphere in a completely renovated family house, 15 minutes from Paris to have the advantages of Paris without the disa"&amp;"dvantages?
Prepare a barbecue on the terrace 🍖, relax in the living room 🍹, work on the dining table bathed in the sun 💻, watch your Netflix series in the cinema room 📽️, play a game on the big screen 🎮, work in a coworking space 🧑‍💼, a little exer"&amp;"cise in the gym 🏋️, a little ping pong as an aperitif 🏓 or simply read a good book in your room 📙…
11 private studios with their own bathroom and common areas on four floors, all combining functionality, comfort and design await you! You will feel at h"&amp;"ome as soon as you walk through the door.
From the beginning of September 2020, we are offering a brand new coliving in a fully renovated and equipped house.")</f>
        <v>MAISON COLIVING 11 minutes from Mairie de MONTREUIL metro
Are you a young worker looking for new generation accommodation?
A peaceful atmosphere in a completely renovated family house, 15 minutes from Paris to have the advantages of Paris without the disadvantages?
Prepare a barbecue on the terrace 🍖, relax in the living room 🍹, work on the dining table bathed in the sun 💻, watch your Netflix series in the cinema room 📽️, play a game on the big screen 🎮, work in a coworking space 🧑‍💼, a little exercise in the gym 🏋️, a little ping pong as an aperitif 🏓 or simply read a good book in your room 📙…
11 private studios with their own bathroom and common areas on four floors, all combining functionality, comfort and design await you! You will feel at home as soon as you walk through the door.
From the beginning of September 2020, we are offering a brand new coliving in a fully renovated and equipped house.</v>
      </c>
      <c r="C71" s="1" t="str">
        <f>IFERROR(__xludf.DUMMYFUNCTION("""COMPUTED_VALUE"""),"15 rue du progrès")</f>
        <v>15 rue du progrès</v>
      </c>
      <c r="D71" s="1" t="str">
        <f>IFERROR(__xludf.DUMMYFUNCTION("""COMPUTED_VALUE"""),"romainville")</f>
        <v>romainville</v>
      </c>
      <c r="E71" s="1" t="str">
        <f>IFERROR(__xludf.DUMMYFUNCTION("""COMPUTED_VALUE"""),"Romainville")</f>
        <v>Romainville</v>
      </c>
      <c r="F71" s="1" t="str">
        <f>IFERROR(__xludf.DUMMYFUNCTION("""COMPUTED_VALUE"""),"93100")</f>
        <v>93100</v>
      </c>
      <c r="G71" s="1">
        <f>IFERROR(__xludf.DUMMYFUNCTION("""COMPUTED_VALUE"""),48.8516608)</f>
        <v>48.8516608</v>
      </c>
      <c r="H71" s="1">
        <f>IFERROR(__xludf.DUMMYFUNCTION("""COMPUTED_VALUE"""),2.4223021)</f>
        <v>2.4223021</v>
      </c>
      <c r="I71" s="1">
        <f>IFERROR(__xludf.DUMMYFUNCTION("""COMPUTED_VALUE"""),699.0)</f>
        <v>699</v>
      </c>
      <c r="J71" s="4" t="str">
        <f>IFERROR(__xludf.DUMMYFUNCTION("""COMPUTED_VALUE"""),"https://colivme.com/coliving/france/paris-et-petite-couronne/coliving-montreuil-romainville")</f>
        <v>https://colivme.com/coliving/france/paris-et-petite-couronne/coliving-montreuil-romainville</v>
      </c>
      <c r="K71" s="1">
        <f>IFERROR(__xludf.DUMMYFUNCTION("""COMPUTED_VALUE"""),11.0)</f>
        <v>11</v>
      </c>
      <c r="L71" s="4" t="str">
        <f>IFERROR(__xludf.DUMMYFUNCTION("""COMPUTED_VALUE"""),"https://release-images.clm-rls.ifsalpha.com/a9c0a672-7bd7-4b82-a3a1-d0c9756b0bb1")</f>
        <v>https://release-images.clm-rls.ifsalpha.com/a9c0a672-7bd7-4b82-a3a1-d0c9756b0bb1</v>
      </c>
      <c r="M71" s="4" t="str">
        <f>IFERROR(__xludf.DUMMYFUNCTION("""COMPUTED_VALUE"""),"https://release-images.clm-rls.ifsalpha.com/54c38353-a8e2-4e50-8cc7-04c95234a8ef")</f>
        <v>https://release-images.clm-rls.ifsalpha.com/54c38353-a8e2-4e50-8cc7-04c95234a8ef</v>
      </c>
      <c r="N71" s="4" t="str">
        <f>IFERROR(__xludf.DUMMYFUNCTION("""COMPUTED_VALUE"""),"https://release-images.clm-rls.ifsalpha.com/819cafb3-92f0-491d-a28c-27b1655df928")</f>
        <v>https://release-images.clm-rls.ifsalpha.com/819cafb3-92f0-491d-a28c-27b1655df928</v>
      </c>
      <c r="O71" s="4" t="str">
        <f>IFERROR(__xludf.DUMMYFUNCTION("""COMPUTED_VALUE"""),"https://release-images.clm-rls.ifsalpha.com/ee1a6be6-3ced-4c75-ad5b-67d9aeb87933")</f>
        <v>https://release-images.clm-rls.ifsalpha.com/ee1a6be6-3ced-4c75-ad5b-67d9aeb87933</v>
      </c>
      <c r="P71" s="4" t="str">
        <f>IFERROR(__xludf.DUMMYFUNCTION("""COMPUTED_VALUE"""),"https://release-images.clm-rls.ifsalpha.com/6998efef-cb20-4298-b133-b3328d89b235")</f>
        <v>https://release-images.clm-rls.ifsalpha.com/6998efef-cb20-4298-b133-b3328d89b235</v>
      </c>
      <c r="Q71" s="4" t="str">
        <f>IFERROR(__xludf.DUMMYFUNCTION("""COMPUTED_VALUE"""),"https://release-images.clm-rls.ifsalpha.com/b4807ba6-f145-484e-adc7-96bdbf88648c")</f>
        <v>https://release-images.clm-rls.ifsalpha.com/b4807ba6-f145-484e-adc7-96bdbf88648c</v>
      </c>
      <c r="R71" s="4" t="str">
        <f>IFERROR(__xludf.DUMMYFUNCTION("""COMPUTED_VALUE"""),"https://release-images.clm-rls.ifsalpha.com/58dc3661-a2ae-4cb5-bb97-f45d10f7aba4")</f>
        <v>https://release-images.clm-rls.ifsalpha.com/58dc3661-a2ae-4cb5-bb97-f45d10f7aba4</v>
      </c>
      <c r="S71" s="4" t="str">
        <f>IFERROR(__xludf.DUMMYFUNCTION("""COMPUTED_VALUE"""),"https://release-images.clm-rls.ifsalpha.com/05f58c70-83a3-49be-955b-5ed2794ba9bd")</f>
        <v>https://release-images.clm-rls.ifsalpha.com/05f58c70-83a3-49be-955b-5ed2794ba9bd</v>
      </c>
      <c r="T71" s="4" t="str">
        <f>IFERROR(__xludf.DUMMYFUNCTION("""COMPUTED_VALUE"""),"https://release-images.clm-rls.ifsalpha.com/10d2ed46-980e-4180-9828-ea243f078cf9")</f>
        <v>https://release-images.clm-rls.ifsalpha.com/10d2ed46-980e-4180-9828-ea243f078cf9</v>
      </c>
      <c r="U71" s="4" t="str">
        <f>IFERROR(__xludf.DUMMYFUNCTION("""COMPUTED_VALUE"""),"https://release-images.clm-rls.ifsalpha.com/7cf77bd3-c22e-4071-9aed-8bae870fba78")</f>
        <v>https://release-images.clm-rls.ifsalpha.com/7cf77bd3-c22e-4071-9aed-8bae870fba78</v>
      </c>
    </row>
    <row r="72">
      <c r="A72" s="1" t="str">
        <f>IFERROR(__xludf.DUMMYFUNCTION("""COMPUTED_VALUE"""),"Colivys - Clichy ")</f>
        <v>Colivys - Clichy </v>
      </c>
      <c r="B72" s="1" t="str">
        <f>IFERROR(__xludf.DUMMYFUNCTION("""COMPUTED_VALUE"""),"Nous proposons dans cette résidence, 43 chambres se trouvant dans des appartements entièrement meublés et décorées.
Le loyer comprend toutes les charges (eau, électricité, chauffage, internet et assurance habitation). De plus les chambres sont éligibles "&amp;"aux APL.
")</f>
        <v>Nous proposons dans cette résidence, 43 chambres se trouvant dans des appartements entièrement meublés et décorées.
Le loyer comprend toutes les charges (eau, électricité, chauffage, internet et assurance habitation). De plus les chambres sont éligibles aux APL.
</v>
      </c>
      <c r="C72" s="1" t="str">
        <f>IFERROR(__xludf.DUMMYFUNCTION("""COMPUTED_VALUE"""),"27 rue Mozart ")</f>
        <v>27 rue Mozart </v>
      </c>
      <c r="D72" s="1" t="str">
        <f>IFERROR(__xludf.DUMMYFUNCTION("""COMPUTED_VALUE"""),"Clichy ")</f>
        <v>Clichy </v>
      </c>
      <c r="E72" s="1" t="str">
        <f>IFERROR(__xludf.DUMMYFUNCTION("""COMPUTED_VALUE"""),"France ")</f>
        <v>France </v>
      </c>
      <c r="F72" s="1" t="str">
        <f>IFERROR(__xludf.DUMMYFUNCTION("""COMPUTED_VALUE"""),"92100")</f>
        <v>92100</v>
      </c>
      <c r="G72" s="1">
        <f>IFERROR(__xludf.DUMMYFUNCTION("""COMPUTED_VALUE"""),48.9061631)</f>
        <v>48.9061631</v>
      </c>
      <c r="H72" s="1">
        <f>IFERROR(__xludf.DUMMYFUNCTION("""COMPUTED_VALUE"""),2.3163848)</f>
        <v>2.3163848</v>
      </c>
      <c r="I72" s="1">
        <f>IFERROR(__xludf.DUMMYFUNCTION("""COMPUTED_VALUE"""),780.0)</f>
        <v>780</v>
      </c>
      <c r="J72" s="4" t="str">
        <f>IFERROR(__xludf.DUMMYFUNCTION("""COMPUTED_VALUE"""),"https://colivme.com/coliving/france/paris-et-petite-couronne/colivys-clichy")</f>
        <v>https://colivme.com/coliving/france/paris-et-petite-couronne/colivys-clichy</v>
      </c>
      <c r="K72" s="1">
        <f>IFERROR(__xludf.DUMMYFUNCTION("""COMPUTED_VALUE"""),4.0)</f>
        <v>4</v>
      </c>
      <c r="L72" s="4" t="str">
        <f>IFERROR(__xludf.DUMMYFUNCTION("""COMPUTED_VALUE"""),"https://release-images.clm-rls.ifsalpha.com/4ecaff15-b8a3-4a17-9389-1305762af98c")</f>
        <v>https://release-images.clm-rls.ifsalpha.com/4ecaff15-b8a3-4a17-9389-1305762af98c</v>
      </c>
      <c r="M72" s="4" t="str">
        <f>IFERROR(__xludf.DUMMYFUNCTION("""COMPUTED_VALUE"""),"https://release-images.clm-rls.ifsalpha.com/4173df99-876d-45a4-8a71-6d7751d50e84")</f>
        <v>https://release-images.clm-rls.ifsalpha.com/4173df99-876d-45a4-8a71-6d7751d50e84</v>
      </c>
      <c r="N72" s="4" t="str">
        <f>IFERROR(__xludf.DUMMYFUNCTION("""COMPUTED_VALUE"""),"https://release-images.clm-rls.ifsalpha.com/6e840f2f-ddd8-4f55-80e7-b3a978c1ff8c")</f>
        <v>https://release-images.clm-rls.ifsalpha.com/6e840f2f-ddd8-4f55-80e7-b3a978c1ff8c</v>
      </c>
      <c r="O72" s="4" t="str">
        <f>IFERROR(__xludf.DUMMYFUNCTION("""COMPUTED_VALUE"""),"https://release-images.clm-rls.ifsalpha.com/c4f441e7-f7f6-4914-b4d1-bc0d96aa759a")</f>
        <v>https://release-images.clm-rls.ifsalpha.com/c4f441e7-f7f6-4914-b4d1-bc0d96aa759a</v>
      </c>
      <c r="P72" s="1"/>
      <c r="Q72" s="1"/>
      <c r="R72" s="1"/>
      <c r="S72" s="1"/>
      <c r="T72" s="1"/>
      <c r="U72" s="1"/>
    </row>
    <row r="73">
      <c r="A73" s="1" t="str">
        <f>IFERROR(__xludf.DUMMYFUNCTION("""COMPUTED_VALUE"""),"Colivys - Ivry sur Seine ")</f>
        <v>Colivys - Ivry sur Seine </v>
      </c>
      <c r="B73" s="1" t="str">
        <f>IFERROR(__xludf.DUMMYFUNCTION("""COMPUTED_VALUE""")," Venez vivre dans un très grand immeuble de 280m²  avec des très grandes pièces à vivre offrant 11 chambres. Le tout décoré et aménagé avec soin avec du mobilier neuf. Cet immeuble  est entièrement équipé et meublé, vous aurez à votre disposition une cuis"&amp;"ine toute équipée et une salle de bain ainsi qu'un grand salon où vous pourrez vous retrouvez avec vos Colivers. Les chambres sont meublées avec goût et comprennent toute un bureau avec chaise de bureau, lampe de bureau, table de chevet, lit double, armoi"&amp;"re et rangements.Toutes les chambres possèdent une clim réversible. ")</f>
        <v> Venez vivre dans un très grand immeuble de 280m²  avec des très grandes pièces à vivre offrant 11 chambres. Le tout décoré et aménagé avec soin avec du mobilier neuf. Cet immeuble  est entièrement équipé et meublé, vous aurez à votre disposition une cuisine toute équipée et une salle de bain ainsi qu'un grand salon où vous pourrez vous retrouvez avec vos Colivers. Les chambres sont meublées avec goût et comprennent toute un bureau avec chaise de bureau, lampe de bureau, table de chevet, lit double, armoire et rangements.Toutes les chambres possèdent une clim réversible. </v>
      </c>
      <c r="C73" s="1" t="str">
        <f>IFERROR(__xludf.DUMMYFUNCTION("""COMPUTED_VALUE"""),"92 RUE VICTOR HUGO")</f>
        <v>92 RUE VICTOR HUGO</v>
      </c>
      <c r="D73" s="1" t="str">
        <f>IFERROR(__xludf.DUMMYFUNCTION("""COMPUTED_VALUE"""),"IVRY SUR SEINE ")</f>
        <v>IVRY SUR SEINE </v>
      </c>
      <c r="E73" s="1" t="str">
        <f>IFERROR(__xludf.DUMMYFUNCTION("""COMPUTED_VALUE"""),"FRANCE")</f>
        <v>FRANCE</v>
      </c>
      <c r="F73" s="1" t="str">
        <f>IFERROR(__xludf.DUMMYFUNCTION("""COMPUTED_VALUE"""),"94200")</f>
        <v>94200</v>
      </c>
      <c r="G73" s="1">
        <f>IFERROR(__xludf.DUMMYFUNCTION("""COMPUTED_VALUE"""),48.8181417)</f>
        <v>48.8181417</v>
      </c>
      <c r="H73" s="1">
        <f>IFERROR(__xludf.DUMMYFUNCTION("""COMPUTED_VALUE"""),2.3827238)</f>
        <v>2.3827238</v>
      </c>
      <c r="I73" s="1"/>
      <c r="J73" s="4" t="str">
        <f>IFERROR(__xludf.DUMMYFUNCTION("""COMPUTED_VALUE"""),"https://colivme.com/coliving/france/paris-et-petite-couronne/colivys-ivry-sur-seine")</f>
        <v>https://colivme.com/coliving/france/paris-et-petite-couronne/colivys-ivry-sur-seine</v>
      </c>
      <c r="K73" s="1">
        <f>IFERROR(__xludf.DUMMYFUNCTION("""COMPUTED_VALUE"""),11.0)</f>
        <v>11</v>
      </c>
      <c r="L73" s="4" t="str">
        <f>IFERROR(__xludf.DUMMYFUNCTION("""COMPUTED_VALUE"""),"https://release-images.clm-rls.ifsalpha.com/d41b5e20-09b8-4c84-87bb-abdbdb7584c8")</f>
        <v>https://release-images.clm-rls.ifsalpha.com/d41b5e20-09b8-4c84-87bb-abdbdb7584c8</v>
      </c>
      <c r="M73" s="4" t="str">
        <f>IFERROR(__xludf.DUMMYFUNCTION("""COMPUTED_VALUE"""),"https://release-images.clm-rls.ifsalpha.com/a3fcc639-3a79-4a1c-98c1-9b502ddeb81b")</f>
        <v>https://release-images.clm-rls.ifsalpha.com/a3fcc639-3a79-4a1c-98c1-9b502ddeb81b</v>
      </c>
      <c r="N73" s="4" t="str">
        <f>IFERROR(__xludf.DUMMYFUNCTION("""COMPUTED_VALUE"""),"https://release-images.clm-rls.ifsalpha.com/7d6d04f2-9e83-4553-93db-245d02756ed2")</f>
        <v>https://release-images.clm-rls.ifsalpha.com/7d6d04f2-9e83-4553-93db-245d02756ed2</v>
      </c>
      <c r="O73" s="4" t="str">
        <f>IFERROR(__xludf.DUMMYFUNCTION("""COMPUTED_VALUE"""),"https://release-images.clm-rls.ifsalpha.com/5f2c2c2a-8af9-4479-884a-0d9e003eaf72")</f>
        <v>https://release-images.clm-rls.ifsalpha.com/5f2c2c2a-8af9-4479-884a-0d9e003eaf72</v>
      </c>
      <c r="P73" s="1"/>
      <c r="Q73" s="1"/>
      <c r="R73" s="1"/>
      <c r="S73" s="1"/>
      <c r="T73" s="1"/>
      <c r="U73" s="1"/>
    </row>
    <row r="74">
      <c r="A74" s="1" t="str">
        <f>IFERROR(__xludf.DUMMYFUNCTION("""COMPUTED_VALUE"""),"Colivys - Levallois-Perret")</f>
        <v>Colivys - Levallois-Perret</v>
      </c>
      <c r="B74" s="1" t="str">
        <f>IFERROR(__xludf.DUMMYFUNCTION("""COMPUTED_VALUE"""),"Venez vivre dans un magnifique appartement de 115m² situé au 5ème étage avec ascenseur. 
Cet appartement comprenant 5 chambres est entièrement équipé et meublé, le tout décoré et aménagé avec soin.
Le prix comprend le loyer, la provision sur charges et "&amp;"sur la consommation d’électricité, de chauffage, eau, internet haut débit et assurance habitation. 
Les chambres sont éligibles aux APL.
")</f>
        <v>Venez vivre dans un magnifique appartement de 115m² situé au 5ème étage avec ascenseur. 
Cet appartement comprenant 5 chambres est entièrement équipé et meublé, le tout décoré et aménagé avec soin.
Le prix comprend le loyer, la provision sur charges et sur la consommation d’électricité, de chauffage, eau, internet haut débit et assurance habitation. 
Les chambres sont éligibles aux APL.
</v>
      </c>
      <c r="C74" s="1" t="str">
        <f>IFERROR(__xludf.DUMMYFUNCTION("""COMPUTED_VALUE"""),"7 RUE VICTOR HUGO")</f>
        <v>7 RUE VICTOR HUGO</v>
      </c>
      <c r="D74" s="1" t="str">
        <f>IFERROR(__xludf.DUMMYFUNCTION("""COMPUTED_VALUE"""),"Levallois ")</f>
        <v>Levallois </v>
      </c>
      <c r="E74" s="1" t="str">
        <f>IFERROR(__xludf.DUMMYFUNCTION("""COMPUTED_VALUE"""),"FRANCE")</f>
        <v>FRANCE</v>
      </c>
      <c r="F74" s="1" t="str">
        <f>IFERROR(__xludf.DUMMYFUNCTION("""COMPUTED_VALUE"""),"92300")</f>
        <v>92300</v>
      </c>
      <c r="G74" s="1">
        <f>IFERROR(__xludf.DUMMYFUNCTION("""COMPUTED_VALUE"""),48.8929132)</f>
        <v>48.8929132</v>
      </c>
      <c r="H74" s="1">
        <f>IFERROR(__xludf.DUMMYFUNCTION("""COMPUTED_VALUE"""),2.2996645)</f>
        <v>2.2996645</v>
      </c>
      <c r="I74" s="1">
        <f>IFERROR(__xludf.DUMMYFUNCTION("""COMPUTED_VALUE"""),875.0)</f>
        <v>875</v>
      </c>
      <c r="J74" s="4" t="str">
        <f>IFERROR(__xludf.DUMMYFUNCTION("""COMPUTED_VALUE"""),"https://colivme.com/coliving/france/paris-et-petite-couronne/colivys-levallois-perret")</f>
        <v>https://colivme.com/coliving/france/paris-et-petite-couronne/colivys-levallois-perret</v>
      </c>
      <c r="K74" s="1">
        <f>IFERROR(__xludf.DUMMYFUNCTION("""COMPUTED_VALUE"""),5.0)</f>
        <v>5</v>
      </c>
      <c r="L74" s="4" t="str">
        <f>IFERROR(__xludf.DUMMYFUNCTION("""COMPUTED_VALUE"""),"https://release-images.clm-rls.ifsalpha.com/5be38ca7-03be-487f-b176-87b471fd5ec7")</f>
        <v>https://release-images.clm-rls.ifsalpha.com/5be38ca7-03be-487f-b176-87b471fd5ec7</v>
      </c>
      <c r="M74" s="4" t="str">
        <f>IFERROR(__xludf.DUMMYFUNCTION("""COMPUTED_VALUE"""),"https://release-images.clm-rls.ifsalpha.com/85a6687c-71a7-4436-86e0-1f2af9ae7f5f")</f>
        <v>https://release-images.clm-rls.ifsalpha.com/85a6687c-71a7-4436-86e0-1f2af9ae7f5f</v>
      </c>
      <c r="N74" s="4" t="str">
        <f>IFERROR(__xludf.DUMMYFUNCTION("""COMPUTED_VALUE"""),"https://release-images.clm-rls.ifsalpha.com/06a98bf5-64f2-4cbd-99d7-29096dcecb3e")</f>
        <v>https://release-images.clm-rls.ifsalpha.com/06a98bf5-64f2-4cbd-99d7-29096dcecb3e</v>
      </c>
      <c r="O74" s="4" t="str">
        <f>IFERROR(__xludf.DUMMYFUNCTION("""COMPUTED_VALUE"""),"https://release-images.clm-rls.ifsalpha.com/f2e45489-5426-46a0-aa15-739d35b630ca")</f>
        <v>https://release-images.clm-rls.ifsalpha.com/f2e45489-5426-46a0-aa15-739d35b630ca</v>
      </c>
      <c r="P74" s="4" t="str">
        <f>IFERROR(__xludf.DUMMYFUNCTION("""COMPUTED_VALUE"""),"https://release-images.clm-rls.ifsalpha.com/5d2c4f4a-8a9f-444c-a411-0e963421b641")</f>
        <v>https://release-images.clm-rls.ifsalpha.com/5d2c4f4a-8a9f-444c-a411-0e963421b641</v>
      </c>
      <c r="Q74" s="1"/>
      <c r="R74" s="1"/>
      <c r="S74" s="4" t="str">
        <f>IFERROR(__xludf.DUMMYFUNCTION("""COMPUTED_VALUE"""),"https://release-images.clm-rls.ifsalpha.com/36c619f4-04bd-45a2-bdaf-12d4878259e9")</f>
        <v>https://release-images.clm-rls.ifsalpha.com/36c619f4-04bd-45a2-bdaf-12d4878259e9</v>
      </c>
      <c r="T74" s="4" t="str">
        <f>IFERROR(__xludf.DUMMYFUNCTION("""COMPUTED_VALUE"""),"https://release-images.clm-rls.ifsalpha.com/8fc5bd00-7a35-48c4-8d9a-90fca4fce7c7")</f>
        <v>https://release-images.clm-rls.ifsalpha.com/8fc5bd00-7a35-48c4-8d9a-90fca4fce7c7</v>
      </c>
      <c r="U74" s="4" t="str">
        <f>IFERROR(__xludf.DUMMYFUNCTION("""COMPUTED_VALUE"""),"https://release-images.clm-rls.ifsalpha.com/a40749bf-25d1-4938-86b2-0aea609f5180")</f>
        <v>https://release-images.clm-rls.ifsalpha.com/a40749bf-25d1-4938-86b2-0aea609f5180</v>
      </c>
    </row>
    <row r="75">
      <c r="A75" s="1" t="str">
        <f>IFERROR(__xludf.DUMMYFUNCTION("""COMPUTED_VALUE"""),"Colivys - Nanterre")</f>
        <v>Colivys - Nanterre</v>
      </c>
      <c r="B75" s="1" t="str">
        <f>IFERROR(__xludf.DUMMYFUNCTION("""COMPUTED_VALUE"""),"Magnifique appartement de 90 m² disposant d'un balcon, à deux pas du RER A et des lignes de bus.
Ce bel appartement lumineux, est situé au 2ème étage d’un immeuble de standing à coté du parc André Malraux et de commerces de proximités.
L'appartement déc"&amp;"oré et aménagé avec soin, est entièrement équipé et meublé (lave vaisselle, machine à laver, sèche linge...).
Les chambres sont meublées avec goût et comprennent toute un bureau avec chaise de bureau, lampe de bureau, table de chevet, lit double, armoire"&amp;" et rangements.
Le prix comprend : le loyer, la provision sur charges, internet, l'électricité, l'assurance habitation et le chauffage.
Les chambres sont éligibles aux APL.
Possibilité de louer une place de parking en supplément.")</f>
        <v>Magnifique appartement de 90 m² disposant d'un balcon, à deux pas du RER A et des lignes de bus.
Ce bel appartement lumineux, est situé au 2ème étage d’un immeuble de standing à coté du parc André Malraux et de commerces de proximités.
L'appartement décoré et aménagé avec soin, est entièrement équipé et meublé (lave vaisselle, machine à laver, sèche linge...).
Les chambres sont meublées avec goût et comprennent toute un bureau avec chaise de bureau, lampe de bureau, table de chevet, lit double, armoire et rangements.
Le prix comprend : le loyer, la provision sur charges, internet, l'électricité, l'assurance habitation et le chauffage.
Les chambres sont éligibles aux APL.
Possibilité de louer une place de parking en supplément.</v>
      </c>
      <c r="C75" s="1" t="str">
        <f>IFERROR(__xludf.DUMMYFUNCTION("""COMPUTED_VALUE"""),"6 rue Salvador Allende")</f>
        <v>6 rue Salvador Allende</v>
      </c>
      <c r="D75" s="1" t="str">
        <f>IFERROR(__xludf.DUMMYFUNCTION("""COMPUTED_VALUE"""),"Nanterre")</f>
        <v>Nanterre</v>
      </c>
      <c r="E75" s="1" t="str">
        <f>IFERROR(__xludf.DUMMYFUNCTION("""COMPUTED_VALUE"""),"France")</f>
        <v>France</v>
      </c>
      <c r="F75" s="1" t="str">
        <f>IFERROR(__xludf.DUMMYFUNCTION("""COMPUTED_VALUE"""),"92000")</f>
        <v>92000</v>
      </c>
      <c r="G75" s="1">
        <f>IFERROR(__xludf.DUMMYFUNCTION("""COMPUTED_VALUE"""),48.8961483)</f>
        <v>48.8961483</v>
      </c>
      <c r="H75" s="1">
        <f>IFERROR(__xludf.DUMMYFUNCTION("""COMPUTED_VALUE"""),2.2186332)</f>
        <v>2.2186332</v>
      </c>
      <c r="I75" s="1"/>
      <c r="J75" s="4" t="str">
        <f>IFERROR(__xludf.DUMMYFUNCTION("""COMPUTED_VALUE"""),"https://colivme.com/coliving/france/paris-et-petite-couronne/colivys-nanterre")</f>
        <v>https://colivme.com/coliving/france/paris-et-petite-couronne/colivys-nanterre</v>
      </c>
      <c r="K75" s="1">
        <f>IFERROR(__xludf.DUMMYFUNCTION("""COMPUTED_VALUE"""),4.0)</f>
        <v>4</v>
      </c>
      <c r="L75" s="4" t="str">
        <f>IFERROR(__xludf.DUMMYFUNCTION("""COMPUTED_VALUE"""),"https://release-images.clm-rls.ifsalpha.com/61e27ff8-b032-4d2b-84dd-be93092d21da")</f>
        <v>https://release-images.clm-rls.ifsalpha.com/61e27ff8-b032-4d2b-84dd-be93092d21da</v>
      </c>
      <c r="M75" s="4" t="str">
        <f>IFERROR(__xludf.DUMMYFUNCTION("""COMPUTED_VALUE"""),"https://release-images.clm-rls.ifsalpha.com/de58b209-8a28-4e02-b4b1-db76a5f4bd2c")</f>
        <v>https://release-images.clm-rls.ifsalpha.com/de58b209-8a28-4e02-b4b1-db76a5f4bd2c</v>
      </c>
      <c r="N75" s="4" t="str">
        <f>IFERROR(__xludf.DUMMYFUNCTION("""COMPUTED_VALUE"""),"https://release-images.clm-rls.ifsalpha.com/86a1245f-3d07-49c9-8de9-e0204f7ac40e")</f>
        <v>https://release-images.clm-rls.ifsalpha.com/86a1245f-3d07-49c9-8de9-e0204f7ac40e</v>
      </c>
      <c r="O75" s="4" t="str">
        <f>IFERROR(__xludf.DUMMYFUNCTION("""COMPUTED_VALUE"""),"https://release-images.clm-rls.ifsalpha.com/1572cb7b-bbe4-4ae6-bdae-cd9a24d7614e")</f>
        <v>https://release-images.clm-rls.ifsalpha.com/1572cb7b-bbe4-4ae6-bdae-cd9a24d7614e</v>
      </c>
      <c r="P75" s="1"/>
      <c r="Q75" s="1"/>
      <c r="R75" s="1"/>
      <c r="S75" s="4" t="str">
        <f>IFERROR(__xludf.DUMMYFUNCTION("""COMPUTED_VALUE"""),"https://release-images.clm-rls.ifsalpha.com/61358f6a-9186-4ed5-979e-147d3d5237b4")</f>
        <v>https://release-images.clm-rls.ifsalpha.com/61358f6a-9186-4ed5-979e-147d3d5237b4</v>
      </c>
      <c r="T75" s="4" t="str">
        <f>IFERROR(__xludf.DUMMYFUNCTION("""COMPUTED_VALUE"""),"https://release-images.clm-rls.ifsalpha.com/1e583d63-25ee-4e54-bfe3-31a1c6e9709f")</f>
        <v>https://release-images.clm-rls.ifsalpha.com/1e583d63-25ee-4e54-bfe3-31a1c6e9709f</v>
      </c>
      <c r="U75" s="4" t="str">
        <f>IFERROR(__xludf.DUMMYFUNCTION("""COMPUTED_VALUE"""),"https://release-images.clm-rls.ifsalpha.com/41612048-93b2-4c09-9c34-176baab03027")</f>
        <v>https://release-images.clm-rls.ifsalpha.com/41612048-93b2-4c09-9c34-176baab03027</v>
      </c>
    </row>
    <row r="76">
      <c r="A76" s="1" t="str">
        <f>IFERROR(__xludf.DUMMYFUNCTION("""COMPUTED_VALUE"""),"Colivys - Rueil-Malmaison")</f>
        <v>Colivys - Rueil-Malmaison</v>
      </c>
      <c r="B76" s="1" t="str">
        <f>IFERROR(__xludf.DUMMYFUNCTION("""COMPUTED_VALUE"""),"Magnifique appartement de 116 m² disposant d'un balcon, à deux pas du RER A et des lignes de bus.
Ce bel appartement lumineux, est situé au 1er étage d’un immeuble de standing. Il bénéficie d'une situation géographique idéal avec tous les commerces de pr"&amp;"oximité juste au pied de l'immeuble. 
L'appartement décoré et aménagé avec soin, est entièrement équipé et meublé (lave vaisselle, machine à laver, sèche linge...).
Les chambres sont meublées avec goût et comprennent toute un bureau avec chaise de burea"&amp;"u, lampe de bureau, table de chevet, lit double, armoire et rangements.
Le prix comprend : le loyer, la provision sur charges, internet, l'électricité, l'assurance habitation et le chauffage. 
Les chambres sont éligibles aux APL. 
Possibilité de louer "&amp;"une place de parking en supplément.")</f>
        <v>Magnifique appartement de 116 m² disposant d'un balcon, à deux pas du RER A et des lignes de bus.
Ce bel appartement lumineux, est situé au 1er étage d’un immeuble de standing. Il bénéficie d'une situation géographique idéal avec tous les commerces de proximité juste au pied de l'immeuble. 
L'appartement décoré et aménagé avec soin, est entièrement équipé et meublé (lave vaisselle, machine à laver, sèche linge...).
Les chambres sont meublées avec goût et comprennent toute un bureau avec chaise de bureau, lampe de bureau, table de chevet, lit double, armoire et rangements.
Le prix comprend : le loyer, la provision sur charges, internet, l'électricité, l'assurance habitation et le chauffage. 
Les chambres sont éligibles aux APL. 
Possibilité de louer une place de parking en supplément.</v>
      </c>
      <c r="C76" s="1" t="str">
        <f>IFERROR(__xludf.DUMMYFUNCTION("""COMPUTED_VALUE"""),"Avenue Alsace-Lorraine")</f>
        <v>Avenue Alsace-Lorraine</v>
      </c>
      <c r="D76" s="1" t="str">
        <f>IFERROR(__xludf.DUMMYFUNCTION("""COMPUTED_VALUE"""),"Rueil-Malmaison")</f>
        <v>Rueil-Malmaison</v>
      </c>
      <c r="E76" s="1" t="str">
        <f>IFERROR(__xludf.DUMMYFUNCTION("""COMPUTED_VALUE"""),"France")</f>
        <v>France</v>
      </c>
      <c r="F76" s="1" t="str">
        <f>IFERROR(__xludf.DUMMYFUNCTION("""COMPUTED_VALUE"""),"92500")</f>
        <v>92500</v>
      </c>
      <c r="G76" s="1">
        <f>IFERROR(__xludf.DUMMYFUNCTION("""COMPUTED_VALUE"""),48.8864036)</f>
        <v>48.8864036</v>
      </c>
      <c r="H76" s="1">
        <f>IFERROR(__xludf.DUMMYFUNCTION("""COMPUTED_VALUE"""),2.1727155)</f>
        <v>2.1727155</v>
      </c>
      <c r="I76" s="1"/>
      <c r="J76" s="4" t="str">
        <f>IFERROR(__xludf.DUMMYFUNCTION("""COMPUTED_VALUE"""),"https://colivme.com/coliving/france/paris-et-petite-couronne/colivys-rueil-malmaison")</f>
        <v>https://colivme.com/coliving/france/paris-et-petite-couronne/colivys-rueil-malmaison</v>
      </c>
      <c r="K76" s="1">
        <f>IFERROR(__xludf.DUMMYFUNCTION("""COMPUTED_VALUE"""),5.0)</f>
        <v>5</v>
      </c>
      <c r="L76" s="4" t="str">
        <f>IFERROR(__xludf.DUMMYFUNCTION("""COMPUTED_VALUE"""),"https://release-images.clm-rls.ifsalpha.com/2b525c2f-b255-4e57-82d8-d029fbe0c828")</f>
        <v>https://release-images.clm-rls.ifsalpha.com/2b525c2f-b255-4e57-82d8-d029fbe0c828</v>
      </c>
      <c r="M76" s="4" t="str">
        <f>IFERROR(__xludf.DUMMYFUNCTION("""COMPUTED_VALUE"""),"https://release-images.clm-rls.ifsalpha.com/58b53cdf-ffb1-4ba2-84b4-1d3e46bb2a94")</f>
        <v>https://release-images.clm-rls.ifsalpha.com/58b53cdf-ffb1-4ba2-84b4-1d3e46bb2a94</v>
      </c>
      <c r="N76" s="4" t="str">
        <f>IFERROR(__xludf.DUMMYFUNCTION("""COMPUTED_VALUE"""),"https://release-images.clm-rls.ifsalpha.com/637f3f0b-d19c-44cc-8258-3aad51eac9e2")</f>
        <v>https://release-images.clm-rls.ifsalpha.com/637f3f0b-d19c-44cc-8258-3aad51eac9e2</v>
      </c>
      <c r="O76" s="4" t="str">
        <f>IFERROR(__xludf.DUMMYFUNCTION("""COMPUTED_VALUE"""),"https://release-images.clm-rls.ifsalpha.com/5c5b4a2b-68f5-4ea2-9d00-f12bc24f3bf3")</f>
        <v>https://release-images.clm-rls.ifsalpha.com/5c5b4a2b-68f5-4ea2-9d00-f12bc24f3bf3</v>
      </c>
      <c r="P76" s="4" t="str">
        <f>IFERROR(__xludf.DUMMYFUNCTION("""COMPUTED_VALUE"""),"https://release-images.clm-rls.ifsalpha.com/597cf18c-1267-4ae9-8242-a51c5783e2bf")</f>
        <v>https://release-images.clm-rls.ifsalpha.com/597cf18c-1267-4ae9-8242-a51c5783e2bf</v>
      </c>
      <c r="Q76" s="1"/>
      <c r="R76" s="1"/>
      <c r="S76" s="4" t="str">
        <f>IFERROR(__xludf.DUMMYFUNCTION("""COMPUTED_VALUE"""),"https://release-images.clm-rls.ifsalpha.com/187bb06e-cae4-47dd-aa42-4eb6eadd8d9d")</f>
        <v>https://release-images.clm-rls.ifsalpha.com/187bb06e-cae4-47dd-aa42-4eb6eadd8d9d</v>
      </c>
      <c r="T76" s="4" t="str">
        <f>IFERROR(__xludf.DUMMYFUNCTION("""COMPUTED_VALUE"""),"https://release-images.clm-rls.ifsalpha.com/330f8cb1-9588-4336-b8c9-7bb71306af06")</f>
        <v>https://release-images.clm-rls.ifsalpha.com/330f8cb1-9588-4336-b8c9-7bb71306af06</v>
      </c>
      <c r="U76" s="4" t="str">
        <f>IFERROR(__xludf.DUMMYFUNCTION("""COMPUTED_VALUE"""),"https://release-images.clm-rls.ifsalpha.com/68e67b80-0796-4801-ae66-96b687799914")</f>
        <v>https://release-images.clm-rls.ifsalpha.com/68e67b80-0796-4801-ae66-96b687799914</v>
      </c>
    </row>
    <row r="77">
      <c r="A77" s="1" t="str">
        <f>IFERROR(__xludf.DUMMYFUNCTION("""COMPUTED_VALUE"""),"Colonies - Cristol")</f>
        <v>Colonies - Cristol</v>
      </c>
      <c r="B77" s="1" t="str">
        <f>IFERROR(__xludf.DUMMYFUNCTION("""COMPUTED_VALUE"""),"Cristol est la maison parfaite pour vivre et partager votre quotidien. Situé aux portes de Paris, porte à porte vous êtes à 25 minutes du centre de Paris ; situé dans un quartier calme, cette maison deviendra votre havre de paix après une journée chargée."&amp;" Nous proposons 11 studios et leurs espaces communs qui combinent fonctionnalité, confort, design et une communauté vibrante.
Se détendre dans le jardin de 400 m carré ou dans le salon cosy, travailler sur la table de la salle à manger en plein soleil, o"&amp;"u tout simplement lire un livre au calme dans votre chambre: voilà quelques exemples de ce que peut être votre vie ici.
Plus de 400m carré de jardin.
Une buanderie.
Une cuisine et un salon spacieux partagés avec la communauté.
Ménage hebdomadaire des e"&amp;"spaces communs.")</f>
        <v>Cristol est la maison parfaite pour vivre et partager votre quotidien. Situé aux portes de Paris, porte à porte vous êtes à 25 minutes du centre de Paris ; situé dans un quartier calme, cette maison deviendra votre havre de paix après une journée chargée. Nous proposons 11 studios et leurs espaces communs qui combinent fonctionnalité, confort, design et une communauté vibrante.
Se détendre dans le jardin de 400 m carré ou dans le salon cosy, travailler sur la table de la salle à manger en plein soleil, ou tout simplement lire un livre au calme dans votre chambre: voilà quelques exemples de ce que peut être votre vie ici.
Plus de 400m carré de jardin.
Une buanderie.
Une cuisine et un salon spacieux partagés avec la communauté.
Ménage hebdomadaire des espaces communs.</v>
      </c>
      <c r="C77" s="1" t="str">
        <f>IFERROR(__xludf.DUMMYFUNCTION("""COMPUTED_VALUE"""),"9 rue de Mayenne")</f>
        <v>9 rue de Mayenne</v>
      </c>
      <c r="D77" s="1" t="str">
        <f>IFERROR(__xludf.DUMMYFUNCTION("""COMPUTED_VALUE"""),"Créteil")</f>
        <v>Créteil</v>
      </c>
      <c r="E77" s="1" t="str">
        <f>IFERROR(__xludf.DUMMYFUNCTION("""COMPUTED_VALUE"""),"France")</f>
        <v>France</v>
      </c>
      <c r="F77" s="1" t="str">
        <f>IFERROR(__xludf.DUMMYFUNCTION("""COMPUTED_VALUE"""),"94000")</f>
        <v>94000</v>
      </c>
      <c r="G77" s="1">
        <f>IFERROR(__xludf.DUMMYFUNCTION("""COMPUTED_VALUE"""),48.8062976)</f>
        <v>48.8062976</v>
      </c>
      <c r="H77" s="1">
        <f>IFERROR(__xludf.DUMMYFUNCTION("""COMPUTED_VALUE"""),2.4632071)</f>
        <v>2.4632071</v>
      </c>
      <c r="I77" s="1">
        <f>IFERROR(__xludf.DUMMYFUNCTION("""COMPUTED_VALUE"""),850.0)</f>
        <v>850</v>
      </c>
      <c r="J77" s="4" t="str">
        <f>IFERROR(__xludf.DUMMYFUNCTION("""COMPUTED_VALUE"""),"https://colivme.com/coliving/france/paris-et-petite-couronne/colonies-cristol")</f>
        <v>https://colivme.com/coliving/france/paris-et-petite-couronne/colonies-cristol</v>
      </c>
      <c r="K77" s="1">
        <f>IFERROR(__xludf.DUMMYFUNCTION("""COMPUTED_VALUE"""),11.0)</f>
        <v>11</v>
      </c>
      <c r="L77" s="4" t="str">
        <f>IFERROR(__xludf.DUMMYFUNCTION("""COMPUTED_VALUE"""),"https://release-images.clm-rls.ifsalpha.com/5c572c63-baf3-4867-93f7-2789a461f0d9")</f>
        <v>https://release-images.clm-rls.ifsalpha.com/5c572c63-baf3-4867-93f7-2789a461f0d9</v>
      </c>
      <c r="M77" s="4" t="str">
        <f>IFERROR(__xludf.DUMMYFUNCTION("""COMPUTED_VALUE"""),"https://release-images.clm-rls.ifsalpha.com/d0f34f41-c0b7-43b1-ad8a-365c2d375916")</f>
        <v>https://release-images.clm-rls.ifsalpha.com/d0f34f41-c0b7-43b1-ad8a-365c2d375916</v>
      </c>
      <c r="N77" s="4" t="str">
        <f>IFERROR(__xludf.DUMMYFUNCTION("""COMPUTED_VALUE"""),"https://release-images.clm-rls.ifsalpha.com/edc57b2d-5c71-4f64-910b-8f1004c18445")</f>
        <v>https://release-images.clm-rls.ifsalpha.com/edc57b2d-5c71-4f64-910b-8f1004c18445</v>
      </c>
      <c r="O77" s="4" t="str">
        <f>IFERROR(__xludf.DUMMYFUNCTION("""COMPUTED_VALUE"""),"https://release-images.clm-rls.ifsalpha.com/5e232f05-82fd-47f0-bfa3-35ade3f52076")</f>
        <v>https://release-images.clm-rls.ifsalpha.com/5e232f05-82fd-47f0-bfa3-35ade3f52076</v>
      </c>
      <c r="P77" s="1"/>
      <c r="Q77" s="1"/>
      <c r="R77" s="1"/>
      <c r="S77" s="1"/>
      <c r="T77" s="1"/>
      <c r="U77" s="1"/>
    </row>
    <row r="78">
      <c r="A78" s="1" t="str">
        <f>IFERROR(__xludf.DUMMYFUNCTION("""COMPUTED_VALUE"""),"COLONIES - GUSTAVE")</f>
        <v>COLONIES - GUSTAVE</v>
      </c>
      <c r="B78" s="1" t="str">
        <f>IFERROR(__xludf.DUMMYFUNCTION("""COMPUTED_VALUE"""),"Gustave est l'endroit parfait pour vivre et partager votre quotidien. Situé aux portes de Paris, porte à porte vous êtes à 15 minutes du centre de Paris ; situé dans un quartier calme, cette maison deviendra votre havre de paix après une journée chargée. "&amp;"Nous proposons 14 studios et leurs espaces communs qui combinent fonctionnalité, confort, design et une communauté vibrante.
Se détendre dans le jardin ou dans le salon cosy, travailler sur la table de la salle à manger en plein soleil, ou tout simplemen"&amp;"t lire un livre au calme dans votre chambre: voilà quelques exemples de ce que peut être votre vie ici.
Un espace extérieur.
Une salle de sport.
Une buanderie.
Une salle TV.
Une cuisine et un salon spacieux partagés avec la communauté.
Ménage hebdoma"&amp;"daire des espaces communs.")</f>
        <v>Gustave est l'endroit parfait pour vivre et partager votre quotidien. Situé aux portes de Paris, porte à porte vous êtes à 15 minutes du centre de Paris ; situé dans un quartier calme, cette maison deviendra votre havre de paix après une journée chargée. Nous proposons 14 studios et leurs espaces communs qui combinent fonctionnalité, confort, design et une communauté vibrante.
Se détendre dans le jardin ou dans le salon cosy, travailler sur la table de la salle à manger en plein soleil, ou tout simplement lire un livre au calme dans votre chambre: voilà quelques exemples de ce que peut être votre vie ici.
Un espace extérieur.
Une salle de sport.
Une buanderie.
Une salle TV.
Une cuisine et un salon spacieux partagés avec la communauté.
Ménage hebdomadaire des espaces communs.</v>
      </c>
      <c r="C78" s="1" t="str">
        <f>IFERROR(__xludf.DUMMYFUNCTION("""COMPUTED_VALUE"""),"74 rue Henri Barbusse")</f>
        <v>74 rue Henri Barbusse</v>
      </c>
      <c r="D78" s="1" t="str">
        <f>IFERROR(__xludf.DUMMYFUNCTION("""COMPUTED_VALUE"""),"Villejuif")</f>
        <v>Villejuif</v>
      </c>
      <c r="E78" s="1" t="str">
        <f>IFERROR(__xludf.DUMMYFUNCTION("""COMPUTED_VALUE"""),"France")</f>
        <v>France</v>
      </c>
      <c r="F78" s="1" t="str">
        <f>IFERROR(__xludf.DUMMYFUNCTION("""COMPUTED_VALUE"""),"94800 ")</f>
        <v>94800 </v>
      </c>
      <c r="G78" s="1">
        <f>IFERROR(__xludf.DUMMYFUNCTION("""COMPUTED_VALUE"""),48.8042101)</f>
        <v>48.8042101</v>
      </c>
      <c r="H78" s="1">
        <f>IFERROR(__xludf.DUMMYFUNCTION("""COMPUTED_VALUE"""),2.3685845)</f>
        <v>2.3685845</v>
      </c>
      <c r="I78" s="1">
        <f>IFERROR(__xludf.DUMMYFUNCTION("""COMPUTED_VALUE"""),890.0)</f>
        <v>890</v>
      </c>
      <c r="J78" s="4" t="str">
        <f>IFERROR(__xludf.DUMMYFUNCTION("""COMPUTED_VALUE"""),"https://colivme.com/coliving/france/paris-et-petite-couronne/colonies-gustave")</f>
        <v>https://colivme.com/coliving/france/paris-et-petite-couronne/colonies-gustave</v>
      </c>
      <c r="K78" s="1">
        <f>IFERROR(__xludf.DUMMYFUNCTION("""COMPUTED_VALUE"""),14.0)</f>
        <v>14</v>
      </c>
      <c r="L78" s="4" t="str">
        <f>IFERROR(__xludf.DUMMYFUNCTION("""COMPUTED_VALUE"""),"https://release-images.clm-rls.ifsalpha.com/121d81f2-1355-4f1e-a425-cd9682690438")</f>
        <v>https://release-images.clm-rls.ifsalpha.com/121d81f2-1355-4f1e-a425-cd9682690438</v>
      </c>
      <c r="M78" s="4" t="str">
        <f>IFERROR(__xludf.DUMMYFUNCTION("""COMPUTED_VALUE"""),"https://release-images.clm-rls.ifsalpha.com/2648601f-eee5-454e-9fc7-bdbc760cc016")</f>
        <v>https://release-images.clm-rls.ifsalpha.com/2648601f-eee5-454e-9fc7-bdbc760cc016</v>
      </c>
      <c r="N78" s="4" t="str">
        <f>IFERROR(__xludf.DUMMYFUNCTION("""COMPUTED_VALUE"""),"https://release-images.clm-rls.ifsalpha.com/fc887a21-0971-4c49-9257-c5a3c34f015e")</f>
        <v>https://release-images.clm-rls.ifsalpha.com/fc887a21-0971-4c49-9257-c5a3c34f015e</v>
      </c>
      <c r="O78" s="4" t="str">
        <f>IFERROR(__xludf.DUMMYFUNCTION("""COMPUTED_VALUE"""),"https://release-images.clm-rls.ifsalpha.com/7320ceb5-8b4c-453b-8e35-b6d47298ebf5")</f>
        <v>https://release-images.clm-rls.ifsalpha.com/7320ceb5-8b4c-453b-8e35-b6d47298ebf5</v>
      </c>
      <c r="P78" s="1"/>
      <c r="Q78" s="1"/>
      <c r="R78" s="1"/>
      <c r="S78" s="4" t="str">
        <f>IFERROR(__xludf.DUMMYFUNCTION("""COMPUTED_VALUE"""),"https://release-images.clm-rls.ifsalpha.com/75da5356-5df1-4851-897a-e9742d66c600")</f>
        <v>https://release-images.clm-rls.ifsalpha.com/75da5356-5df1-4851-897a-e9742d66c600</v>
      </c>
      <c r="T78" s="4" t="str">
        <f>IFERROR(__xludf.DUMMYFUNCTION("""COMPUTED_VALUE"""),"https://release-images.clm-rls.ifsalpha.com/0f372ca8-6c42-4a8a-bb52-b303b402ea48")</f>
        <v>https://release-images.clm-rls.ifsalpha.com/0f372ca8-6c42-4a8a-bb52-b303b402ea48</v>
      </c>
      <c r="U78" s="1"/>
    </row>
    <row r="79">
      <c r="A79" s="1" t="str">
        <f>IFERROR(__xludf.DUMMYFUNCTION("""COMPUTED_VALUE"""),"Colonies - Lazare")</f>
        <v>Colonies - Lazare</v>
      </c>
      <c r="B79" s="1" t="str">
        <f>IFERROR(__xludf.DUMMYFUNCTION("""COMPUTED_VALUE"""),"Préparer un barbecue sur la terrasse, se détendre dans le salon, travailler sur la table à manger baignée de soleil, regarder sa série préférée dans la salle de projection, ou simplement lire un bon livre dans sa chambre… La vie est douce chez Colonies.")</f>
        <v>Préparer un barbecue sur la terrasse, se détendre dans le salon, travailler sur la table à manger baignée de soleil, regarder sa série préférée dans la salle de projection, ou simplement lire un bon livre dans sa chambre… La vie est douce chez Colonies.</v>
      </c>
      <c r="C79" s="1" t="str">
        <f>IFERROR(__xludf.DUMMYFUNCTION("""COMPUTED_VALUE"""),"rue Hoche")</f>
        <v>rue Hoche</v>
      </c>
      <c r="D79" s="1" t="str">
        <f>IFERROR(__xludf.DUMMYFUNCTION("""COMPUTED_VALUE"""),"Paris")</f>
        <v>Paris</v>
      </c>
      <c r="E79" s="1" t="str">
        <f>IFERROR(__xludf.DUMMYFUNCTION("""COMPUTED_VALUE"""),"France")</f>
        <v>France</v>
      </c>
      <c r="F79" s="1" t="str">
        <f>IFERROR(__xludf.DUMMYFUNCTION("""COMPUTED_VALUE"""),"75020")</f>
        <v>75020</v>
      </c>
      <c r="G79" s="1">
        <f>IFERROR(__xludf.DUMMYFUNCTION("""COMPUTED_VALUE"""),48.8700639)</f>
        <v>48.8700639</v>
      </c>
      <c r="H79" s="1">
        <f>IFERROR(__xludf.DUMMYFUNCTION("""COMPUTED_VALUE"""),2.4151679)</f>
        <v>2.4151679</v>
      </c>
      <c r="I79" s="1">
        <f>IFERROR(__xludf.DUMMYFUNCTION("""COMPUTED_VALUE"""),1250.0)</f>
        <v>1250</v>
      </c>
      <c r="J79" s="4" t="str">
        <f>IFERROR(__xludf.DUMMYFUNCTION("""COMPUTED_VALUE"""),"https://colivme.com/coliving/france/paris-et-petite-couronne/colonies-lazare")</f>
        <v>https://colivme.com/coliving/france/paris-et-petite-couronne/colonies-lazare</v>
      </c>
      <c r="K79" s="1">
        <f>IFERROR(__xludf.DUMMYFUNCTION("""COMPUTED_VALUE"""),7.0)</f>
        <v>7</v>
      </c>
      <c r="L79" s="4" t="str">
        <f>IFERROR(__xludf.DUMMYFUNCTION("""COMPUTED_VALUE"""),"https://release-images.clm-rls.ifsalpha.com/252db8c9-b646-439f-95e6-358f8a9dcb55")</f>
        <v>https://release-images.clm-rls.ifsalpha.com/252db8c9-b646-439f-95e6-358f8a9dcb55</v>
      </c>
      <c r="M79" s="4" t="str">
        <f>IFERROR(__xludf.DUMMYFUNCTION("""COMPUTED_VALUE"""),"https://release-images.clm-rls.ifsalpha.com/55e0ed4a-eee4-4616-b6c1-388684def7dd")</f>
        <v>https://release-images.clm-rls.ifsalpha.com/55e0ed4a-eee4-4616-b6c1-388684def7dd</v>
      </c>
      <c r="N79" s="4" t="str">
        <f>IFERROR(__xludf.DUMMYFUNCTION("""COMPUTED_VALUE"""),"https://release-images.clm-rls.ifsalpha.com/231539b5-4e33-498f-a329-e2fe6331db14")</f>
        <v>https://release-images.clm-rls.ifsalpha.com/231539b5-4e33-498f-a329-e2fe6331db14</v>
      </c>
      <c r="O79" s="4" t="str">
        <f>IFERROR(__xludf.DUMMYFUNCTION("""COMPUTED_VALUE"""),"https://release-images.clm-rls.ifsalpha.com/3a7b5fed-5d8c-4a31-acf0-974aefe680ce")</f>
        <v>https://release-images.clm-rls.ifsalpha.com/3a7b5fed-5d8c-4a31-acf0-974aefe680ce</v>
      </c>
      <c r="P79" s="4" t="str">
        <f>IFERROR(__xludf.DUMMYFUNCTION("""COMPUTED_VALUE"""),"https://release-images.clm-rls.ifsalpha.com/0076ff3e-b222-495e-890f-bbdf5d64d83b")</f>
        <v>https://release-images.clm-rls.ifsalpha.com/0076ff3e-b222-495e-890f-bbdf5d64d83b</v>
      </c>
      <c r="Q79" s="1"/>
      <c r="R79" s="1"/>
      <c r="S79" s="1"/>
      <c r="T79" s="1"/>
      <c r="U79" s="1"/>
    </row>
    <row r="80">
      <c r="A80" s="1" t="str">
        <f>IFERROR(__xludf.DUMMYFUNCTION("""COMPUTED_VALUE"""),"Colonies - Nova")</f>
        <v>Colonies - Nova</v>
      </c>
      <c r="B80" s="1" t="str">
        <f>IFERROR(__xludf.DUMMYFUNCTION("""COMPUTED_VALUE"""),"Une ambiance paisible dans une maison familiale entièrement rénovée, à un jet de pierre de Paris ? Vous êtes à Nova. Douze studios privatifs et deux espaces communs sur trois étages, le tout alliant fonctionnalité, confort et design. Vous vous sentirez ch"&amp;"ez vous dès que vous en aurez franchi la porte.
Préparer un barbecue sur la terrasse, se détendre dans le salon, travailler sur la table à manger baignée de soleil, regarder sa série préférée dans la salle de projection, ou simplement lire un bon livre d"&amp;"ans sa chambre… La vie est douce chez Colonies.")</f>
        <v>Une ambiance paisible dans une maison familiale entièrement rénovée, à un jet de pierre de Paris ? Vous êtes à Nova. Douze studios privatifs et deux espaces communs sur trois étages, le tout alliant fonctionnalité, confort et design. Vous vous sentirez chez vous dès que vous en aurez franchi la porte.
Préparer un barbecue sur la terrasse, se détendre dans le salon, travailler sur la table à manger baignée de soleil, regarder sa série préférée dans la salle de projection, ou simplement lire un bon livre dans sa chambre… La vie est douce chez Colonies.</v>
      </c>
      <c r="C80" s="1" t="str">
        <f>IFERROR(__xludf.DUMMYFUNCTION("""COMPUTED_VALUE"""),"Avenue de l'Etoile")</f>
        <v>Avenue de l'Etoile</v>
      </c>
      <c r="D80" s="1" t="str">
        <f>IFERROR(__xludf.DUMMYFUNCTION("""COMPUTED_VALUE"""),"Noisy-le-Grand")</f>
        <v>Noisy-le-Grand</v>
      </c>
      <c r="E80" s="1" t="str">
        <f>IFERROR(__xludf.DUMMYFUNCTION("""COMPUTED_VALUE"""),"France")</f>
        <v>France</v>
      </c>
      <c r="F80" s="1" t="str">
        <f>IFERROR(__xludf.DUMMYFUNCTION("""COMPUTED_VALUE"""),"93160")</f>
        <v>93160</v>
      </c>
      <c r="G80" s="1">
        <f>IFERROR(__xludf.DUMMYFUNCTION("""COMPUTED_VALUE"""),48.83043920000001)</f>
        <v>48.8304392</v>
      </c>
      <c r="H80" s="1">
        <f>IFERROR(__xludf.DUMMYFUNCTION("""COMPUTED_VALUE"""),2.5691736)</f>
        <v>2.5691736</v>
      </c>
      <c r="I80" s="1">
        <f>IFERROR(__xludf.DUMMYFUNCTION("""COMPUTED_VALUE"""),920.0)</f>
        <v>920</v>
      </c>
      <c r="J80" s="4" t="str">
        <f>IFERROR(__xludf.DUMMYFUNCTION("""COMPUTED_VALUE"""),"https://colivme.com/coliving/france/paris-et-petite-couronne/colonies-nova")</f>
        <v>https://colivme.com/coliving/france/paris-et-petite-couronne/colonies-nova</v>
      </c>
      <c r="K80" s="1">
        <f>IFERROR(__xludf.DUMMYFUNCTION("""COMPUTED_VALUE"""),12.0)</f>
        <v>12</v>
      </c>
      <c r="L80" s="4" t="str">
        <f>IFERROR(__xludf.DUMMYFUNCTION("""COMPUTED_VALUE"""),"https://release-images.clm-rls.ifsalpha.com/5db502fa-1ee5-43de-94a6-51d864140016")</f>
        <v>https://release-images.clm-rls.ifsalpha.com/5db502fa-1ee5-43de-94a6-51d864140016</v>
      </c>
      <c r="M80" s="4" t="str">
        <f>IFERROR(__xludf.DUMMYFUNCTION("""COMPUTED_VALUE"""),"https://release-images.clm-rls.ifsalpha.com/ae8b352d-de19-4a49-bd28-020f02d2b470")</f>
        <v>https://release-images.clm-rls.ifsalpha.com/ae8b352d-de19-4a49-bd28-020f02d2b470</v>
      </c>
      <c r="N80" s="4" t="str">
        <f>IFERROR(__xludf.DUMMYFUNCTION("""COMPUTED_VALUE"""),"https://release-images.clm-rls.ifsalpha.com/8473f3b5-2800-486d-921f-a4cd89a3f7f9")</f>
        <v>https://release-images.clm-rls.ifsalpha.com/8473f3b5-2800-486d-921f-a4cd89a3f7f9</v>
      </c>
      <c r="O80" s="4" t="str">
        <f>IFERROR(__xludf.DUMMYFUNCTION("""COMPUTED_VALUE"""),"https://release-images.clm-rls.ifsalpha.com/69029cb1-98bd-4a0b-b4c5-85f7548cb5c5")</f>
        <v>https://release-images.clm-rls.ifsalpha.com/69029cb1-98bd-4a0b-b4c5-85f7548cb5c5</v>
      </c>
      <c r="P80" s="4" t="str">
        <f>IFERROR(__xludf.DUMMYFUNCTION("""COMPUTED_VALUE"""),"https://release-images.clm-rls.ifsalpha.com/938b1e23-127a-46f5-ac1c-6e55c87d579c")</f>
        <v>https://release-images.clm-rls.ifsalpha.com/938b1e23-127a-46f5-ac1c-6e55c87d579c</v>
      </c>
      <c r="Q80" s="1"/>
      <c r="R80" s="1"/>
      <c r="S80" s="1"/>
      <c r="T80" s="1"/>
      <c r="U80" s="1"/>
    </row>
    <row r="81">
      <c r="A81" s="1" t="str">
        <f>IFERROR(__xludf.DUMMYFUNCTION("""COMPUTED_VALUE"""),"Goclands Puteaux")</f>
        <v>Goclands Puteaux</v>
      </c>
      <c r="B81" s="1" t="str">
        <f>IFERROR(__xludf.DUMMYFUNCTION("""COMPUTED_VALUE"""),"Bienvenue à Goclands, l'espace de Coliving &amp;  de Coworking situé à juste 5min à pied de La Défense. Cette espace est un 3 pièces construit avec un jardin. Vous trouverez une chambre privative, une chambre partagée et des espaces communs comme la cuisine, "&amp;"le salon ou la salle de bain.")</f>
        <v>Bienvenue à Goclands, l'espace de Coliving &amp;  de Coworking situé à juste 5min à pied de La Défense. Cette espace est un 3 pièces construit avec un jardin. Vous trouverez une chambre privative, une chambre partagée et des espaces communs comme la cuisine, le salon ou la salle de bain.</v>
      </c>
      <c r="C81" s="1" t="str">
        <f>IFERROR(__xludf.DUMMYFUNCTION("""COMPUTED_VALUE"""),"59 Rue Sadi Carnot")</f>
        <v>59 Rue Sadi Carnot</v>
      </c>
      <c r="D81" s="1" t="str">
        <f>IFERROR(__xludf.DUMMYFUNCTION("""COMPUTED_VALUE"""),"Puteaux")</f>
        <v>Puteaux</v>
      </c>
      <c r="E81" s="1" t="str">
        <f>IFERROR(__xludf.DUMMYFUNCTION("""COMPUTED_VALUE"""),"France")</f>
        <v>France</v>
      </c>
      <c r="F81" s="1" t="str">
        <f>IFERROR(__xludf.DUMMYFUNCTION("""COMPUTED_VALUE"""),"92800")</f>
        <v>92800</v>
      </c>
      <c r="G81" s="1">
        <f>IFERROR(__xludf.DUMMYFUNCTION("""COMPUTED_VALUE"""),48.8865864)</f>
        <v>48.8865864</v>
      </c>
      <c r="H81" s="1">
        <f>IFERROR(__xludf.DUMMYFUNCTION("""COMPUTED_VALUE"""),2.2376363)</f>
        <v>2.2376363</v>
      </c>
      <c r="I81" s="1">
        <f>IFERROR(__xludf.DUMMYFUNCTION("""COMPUTED_VALUE"""),765.0)</f>
        <v>765</v>
      </c>
      <c r="J81" s="4" t="str">
        <f>IFERROR(__xludf.DUMMYFUNCTION("""COMPUTED_VALUE"""),"https://colivme.com/coliving/france/paris-et-petite-couronne/goclands-puteaux")</f>
        <v>https://colivme.com/coliving/france/paris-et-petite-couronne/goclands-puteaux</v>
      </c>
      <c r="K81" s="1">
        <f>IFERROR(__xludf.DUMMYFUNCTION("""COMPUTED_VALUE"""),2.0)</f>
        <v>2</v>
      </c>
      <c r="L81" s="4" t="str">
        <f>IFERROR(__xludf.DUMMYFUNCTION("""COMPUTED_VALUE"""),"https://release-images.clm-rls.ifsalpha.com/ad76f05f-bd34-4d78-b252-ac9b72d6917e")</f>
        <v>https://release-images.clm-rls.ifsalpha.com/ad76f05f-bd34-4d78-b252-ac9b72d6917e</v>
      </c>
      <c r="M81" s="4" t="str">
        <f>IFERROR(__xludf.DUMMYFUNCTION("""COMPUTED_VALUE"""),"https://release-images.clm-rls.ifsalpha.com/b3043bd8-8d78-4656-9a47-b0e142071963")</f>
        <v>https://release-images.clm-rls.ifsalpha.com/b3043bd8-8d78-4656-9a47-b0e142071963</v>
      </c>
      <c r="N81" s="4" t="str">
        <f>IFERROR(__xludf.DUMMYFUNCTION("""COMPUTED_VALUE"""),"https://release-images.clm-rls.ifsalpha.com/9819f361-9249-4cfd-bf5f-464beed0ea97")</f>
        <v>https://release-images.clm-rls.ifsalpha.com/9819f361-9249-4cfd-bf5f-464beed0ea97</v>
      </c>
      <c r="O81" s="4" t="str">
        <f>IFERROR(__xludf.DUMMYFUNCTION("""COMPUTED_VALUE"""),"https://release-images.clm-rls.ifsalpha.com/d122c9b9-2cd3-4c2e-8c4e-386ad5c7a72b")</f>
        <v>https://release-images.clm-rls.ifsalpha.com/d122c9b9-2cd3-4c2e-8c4e-386ad5c7a72b</v>
      </c>
      <c r="P81" s="4" t="str">
        <f>IFERROR(__xludf.DUMMYFUNCTION("""COMPUTED_VALUE"""),"https://release-images.clm-rls.ifsalpha.com/5c5e6cc7-4c98-4ede-a320-2e2fb81c3d52")</f>
        <v>https://release-images.clm-rls.ifsalpha.com/5c5e6cc7-4c98-4ede-a320-2e2fb81c3d52</v>
      </c>
      <c r="Q81" s="1"/>
      <c r="R81" s="1"/>
      <c r="S81" s="1"/>
      <c r="T81" s="1"/>
      <c r="U81" s="1"/>
    </row>
    <row r="82">
      <c r="A82" s="1" t="str">
        <f>IFERROR(__xludf.DUMMYFUNCTION("""COMPUTED_VALUE"""),"Hackerhouse Marais ")</f>
        <v>Hackerhouse Marais </v>
      </c>
      <c r="B82" s="1" t="str">
        <f>IFERROR(__xludf.DUMMYFUNCTION("""COMPUTED_VALUE"""),"HackerHouse est plus qu'un simple logement. C'est une opportunité unique de lancer votre start-up en phase de démarrage, de réseauter avec des gens intelligents ou de nager dans l'éco-système French Startup.
Nous proposons un espace fonctionnel conçu, une"&amp;" expérience de vie en communauté et des services.
")</f>
        <v>HackerHouse est plus qu'un simple logement. C'est une opportunité unique de lancer votre start-up en phase de démarrage, de réseauter avec des gens intelligents ou de nager dans l'éco-système French Startup.
Nous proposons un espace fonctionnel conçu, une expérience de vie en communauté et des services.
</v>
      </c>
      <c r="C82" s="1" t="str">
        <f>IFERROR(__xludf.DUMMYFUNCTION("""COMPUTED_VALUE"""),"134 rue du temple")</f>
        <v>134 rue du temple</v>
      </c>
      <c r="D82" s="1" t="str">
        <f>IFERROR(__xludf.DUMMYFUNCTION("""COMPUTED_VALUE"""),"Paris")</f>
        <v>Paris</v>
      </c>
      <c r="E82" s="1" t="str">
        <f>IFERROR(__xludf.DUMMYFUNCTION("""COMPUTED_VALUE"""),"France ")</f>
        <v>France </v>
      </c>
      <c r="F82" s="1" t="str">
        <f>IFERROR(__xludf.DUMMYFUNCTION("""COMPUTED_VALUE"""),"75003")</f>
        <v>75003</v>
      </c>
      <c r="G82" s="1">
        <f>IFERROR(__xludf.DUMMYFUNCTION("""COMPUTED_VALUE"""),48.86358380000001)</f>
        <v>48.8635838</v>
      </c>
      <c r="H82" s="1">
        <f>IFERROR(__xludf.DUMMYFUNCTION("""COMPUTED_VALUE"""),2.3586314)</f>
        <v>2.3586314</v>
      </c>
      <c r="I82" s="1"/>
      <c r="J82" s="4" t="str">
        <f>IFERROR(__xludf.DUMMYFUNCTION("""COMPUTED_VALUE"""),"https://colivme.com/coliving/france/paris-et-petite-couronne/hackerhouse-marais")</f>
        <v>https://colivme.com/coliving/france/paris-et-petite-couronne/hackerhouse-marais</v>
      </c>
      <c r="K82" s="1">
        <f>IFERROR(__xludf.DUMMYFUNCTION("""COMPUTED_VALUE"""),7.0)</f>
        <v>7</v>
      </c>
      <c r="L82" s="4" t="str">
        <f>IFERROR(__xludf.DUMMYFUNCTION("""COMPUTED_VALUE"""),"https://release-images.clm-rls.ifsalpha.com/fe05a449-cfa5-4db1-bceb-7fb633bf2b0a")</f>
        <v>https://release-images.clm-rls.ifsalpha.com/fe05a449-cfa5-4db1-bceb-7fb633bf2b0a</v>
      </c>
      <c r="M82" s="4" t="str">
        <f>IFERROR(__xludf.DUMMYFUNCTION("""COMPUTED_VALUE"""),"https://release-images.clm-rls.ifsalpha.com/a16a9849-eac2-4417-a9d7-5f6470fdf243")</f>
        <v>https://release-images.clm-rls.ifsalpha.com/a16a9849-eac2-4417-a9d7-5f6470fdf243</v>
      </c>
      <c r="N82" s="4" t="str">
        <f>IFERROR(__xludf.DUMMYFUNCTION("""COMPUTED_VALUE"""),"https://release-images.clm-rls.ifsalpha.com/48e04784-69e1-4dd5-8112-1b2696ee845c")</f>
        <v>https://release-images.clm-rls.ifsalpha.com/48e04784-69e1-4dd5-8112-1b2696ee845c</v>
      </c>
      <c r="O82" s="1"/>
      <c r="P82" s="1"/>
      <c r="Q82" s="1"/>
      <c r="R82" s="1"/>
      <c r="S82" s="4" t="str">
        <f>IFERROR(__xludf.DUMMYFUNCTION("""COMPUTED_VALUE"""),"https://release-images.clm-rls.ifsalpha.com/2a5c1ca7-f86e-4801-a8e7-acfd7a154c7e")</f>
        <v>https://release-images.clm-rls.ifsalpha.com/2a5c1ca7-f86e-4801-a8e7-acfd7a154c7e</v>
      </c>
      <c r="T82" s="1"/>
      <c r="U82" s="1"/>
    </row>
    <row r="83">
      <c r="A83" s="1" t="str">
        <f>IFERROR(__xludf.DUMMYFUNCTION("""COMPUTED_VALUE"""),"Jouffroy")</f>
        <v>Jouffroy</v>
      </c>
      <c r="B83" s="1" t="str">
        <f>IFERROR(__xludf.DUMMYFUNCTION("""COMPUTED_VALUE"""),"Cette maison possède des caractéristiques très uniques, caractéristiques des anciennes propriétés françaises. En français, on l’appellerait «le charme de l’ancien» ... Une incroyable cheminée en bois sculpté (non utilisée), un espace de vie qui abrite une"&amp;" vieille fontaine excentrique fonctionnant comme un évier et d'autres caractéristiques qui font de cette maison un lieu de vie indéniablement spécial. 
")</f>
        <v>Cette maison possède des caractéristiques très uniques, caractéristiques des anciennes propriétés françaises. En français, on l’appellerait «le charme de l’ancien» ... Une incroyable cheminée en bois sculpté (non utilisée), un espace de vie qui abrite une vieille fontaine excentrique fonctionnant comme un évier et d'autres caractéristiques qui font de cette maison un lieu de vie indéniablement spécial. 
</v>
      </c>
      <c r="C83" s="1" t="str">
        <f>IFERROR(__xludf.DUMMYFUNCTION("""COMPUTED_VALUE"""),"69 Rue Jouffroy d'Abbans")</f>
        <v>69 Rue Jouffroy d'Abbans</v>
      </c>
      <c r="D83" s="1" t="str">
        <f>IFERROR(__xludf.DUMMYFUNCTION("""COMPUTED_VALUE"""),"Paris")</f>
        <v>Paris</v>
      </c>
      <c r="E83" s="1" t="str">
        <f>IFERROR(__xludf.DUMMYFUNCTION("""COMPUTED_VALUE"""),"France")</f>
        <v>France</v>
      </c>
      <c r="F83" s="1" t="str">
        <f>IFERROR(__xludf.DUMMYFUNCTION("""COMPUTED_VALUE"""),"75017")</f>
        <v>75017</v>
      </c>
      <c r="G83" s="1">
        <f>IFERROR(__xludf.DUMMYFUNCTION("""COMPUTED_VALUE"""),48.8840372)</f>
        <v>48.8840372</v>
      </c>
      <c r="H83" s="1">
        <f>IFERROR(__xludf.DUMMYFUNCTION("""COMPUTED_VALUE"""),2.3053953)</f>
        <v>2.3053953</v>
      </c>
      <c r="I83" s="1">
        <f>IFERROR(__xludf.DUMMYFUNCTION("""COMPUTED_VALUE"""),1200.0)</f>
        <v>1200</v>
      </c>
      <c r="J83" s="4" t="str">
        <f>IFERROR(__xludf.DUMMYFUNCTION("""COMPUTED_VALUE"""),"https://colivme.com/coliving/france/paris-et-petite-couronne/jouffroy")</f>
        <v>https://colivme.com/coliving/france/paris-et-petite-couronne/jouffroy</v>
      </c>
      <c r="K83" s="1">
        <f>IFERROR(__xludf.DUMMYFUNCTION("""COMPUTED_VALUE"""),5.0)</f>
        <v>5</v>
      </c>
      <c r="L83" s="4" t="str">
        <f>IFERROR(__xludf.DUMMYFUNCTION("""COMPUTED_VALUE"""),"https://release-images.clm-rls.ifsalpha.com/a7a8804f-e1b6-4794-87c5-c21f382b85a2")</f>
        <v>https://release-images.clm-rls.ifsalpha.com/a7a8804f-e1b6-4794-87c5-c21f382b85a2</v>
      </c>
      <c r="M83" s="4" t="str">
        <f>IFERROR(__xludf.DUMMYFUNCTION("""COMPUTED_VALUE"""),"https://release-images.clm-rls.ifsalpha.com/526a07fd-91da-43e4-96ca-ceff691db199")</f>
        <v>https://release-images.clm-rls.ifsalpha.com/526a07fd-91da-43e4-96ca-ceff691db199</v>
      </c>
      <c r="N83" s="4" t="str">
        <f>IFERROR(__xludf.DUMMYFUNCTION("""COMPUTED_VALUE"""),"https://release-images.clm-rls.ifsalpha.com/0201062e-90df-4eb3-b084-eb36dc9464a5")</f>
        <v>https://release-images.clm-rls.ifsalpha.com/0201062e-90df-4eb3-b084-eb36dc9464a5</v>
      </c>
      <c r="O83" s="4" t="str">
        <f>IFERROR(__xludf.DUMMYFUNCTION("""COMPUTED_VALUE"""),"https://release-images.clm-rls.ifsalpha.com/de64ad1e-fcb0-4149-aa87-869beb390434")</f>
        <v>https://release-images.clm-rls.ifsalpha.com/de64ad1e-fcb0-4149-aa87-869beb390434</v>
      </c>
      <c r="P83" s="4" t="str">
        <f>IFERROR(__xludf.DUMMYFUNCTION("""COMPUTED_VALUE"""),"https://release-images.clm-rls.ifsalpha.com/a6772b29-2744-43c4-8ad6-2d603d8a52ce")</f>
        <v>https://release-images.clm-rls.ifsalpha.com/a6772b29-2744-43c4-8ad6-2d603d8a52ce</v>
      </c>
      <c r="Q83" s="4" t="str">
        <f>IFERROR(__xludf.DUMMYFUNCTION("""COMPUTED_VALUE"""),"https://release-images.clm-rls.ifsalpha.com/5084c6c9-dda0-4906-be7d-f565c252bb4f")</f>
        <v>https://release-images.clm-rls.ifsalpha.com/5084c6c9-dda0-4906-be7d-f565c252bb4f</v>
      </c>
      <c r="R83" s="4" t="str">
        <f>IFERROR(__xludf.DUMMYFUNCTION("""COMPUTED_VALUE"""),"https://release-images.clm-rls.ifsalpha.com/9a0c7431-0c89-407a-a9a5-62f5713656d4")</f>
        <v>https://release-images.clm-rls.ifsalpha.com/9a0c7431-0c89-407a-a9a5-62f5713656d4</v>
      </c>
      <c r="S83" s="1"/>
      <c r="T83" s="1"/>
      <c r="U83" s="1"/>
    </row>
    <row r="84">
      <c r="A84" s="1" t="str">
        <f>IFERROR(__xludf.DUMMYFUNCTION("""COMPUTED_VALUE"""),"Kley - Paris Gentilly ")</f>
        <v>Kley - Paris Gentilly </v>
      </c>
      <c r="B84" s="1" t="str">
        <f>IFERROR(__xludf.DUMMYFUNCTION("""COMPUTED_VALUE"""),"La résidence Kley Gentilly présente un design « Kley for planet », un environnement écoresponsable basé sur le green !  Les lieux de vie variés et innovants offrent une expérience propice au travail, aux rencontres et aux échanges. Petit écrain de verdure"&amp;" en plein milieu urbain, vous serez conquit pas ce petit cocon. Venez Vivre la happy performance !")</f>
        <v>La résidence Kley Gentilly présente un design « Kley for planet », un environnement écoresponsable basé sur le green !  Les lieux de vie variés et innovants offrent une expérience propice au travail, aux rencontres et aux échanges. Petit écrain de verdure en plein milieu urbain, vous serez conquit pas ce petit cocon. Venez Vivre la happy performance !</v>
      </c>
      <c r="C84" s="1" t="str">
        <f>IFERROR(__xludf.DUMMYFUNCTION("""COMPUTED_VALUE"""),"14 avenue raspail")</f>
        <v>14 avenue raspail</v>
      </c>
      <c r="D84" s="1" t="str">
        <f>IFERROR(__xludf.DUMMYFUNCTION("""COMPUTED_VALUE"""),"Gentilly")</f>
        <v>Gentilly</v>
      </c>
      <c r="E84" s="1" t="str">
        <f>IFERROR(__xludf.DUMMYFUNCTION("""COMPUTED_VALUE"""),"France")</f>
        <v>France</v>
      </c>
      <c r="F84" s="1" t="str">
        <f>IFERROR(__xludf.DUMMYFUNCTION("""COMPUTED_VALUE"""),"94250")</f>
        <v>94250</v>
      </c>
      <c r="G84" s="1">
        <f>IFERROR(__xludf.DUMMYFUNCTION("""COMPUTED_VALUE"""),48.8154499)</f>
        <v>48.8154499</v>
      </c>
      <c r="H84" s="1">
        <f>IFERROR(__xludf.DUMMYFUNCTION("""COMPUTED_VALUE"""),2.3529761)</f>
        <v>2.3529761</v>
      </c>
      <c r="I84" s="1"/>
      <c r="J84" s="4" t="str">
        <f>IFERROR(__xludf.DUMMYFUNCTION("""COMPUTED_VALUE"""),"https://colivme.com/coliving/france/paris-et-petite-couronne/kley-paris-gentilly")</f>
        <v>https://colivme.com/coliving/france/paris-et-petite-couronne/kley-paris-gentilly</v>
      </c>
      <c r="K84" s="1">
        <f>IFERROR(__xludf.DUMMYFUNCTION("""COMPUTED_VALUE"""),32.0)</f>
        <v>32</v>
      </c>
      <c r="L84" s="4" t="str">
        <f>IFERROR(__xludf.DUMMYFUNCTION("""COMPUTED_VALUE"""),"https://release-images.clm-rls.ifsalpha.com/4aff47e4-b4f7-497e-bbb2-4d0195718800")</f>
        <v>https://release-images.clm-rls.ifsalpha.com/4aff47e4-b4f7-497e-bbb2-4d0195718800</v>
      </c>
      <c r="M84" s="4" t="str">
        <f>IFERROR(__xludf.DUMMYFUNCTION("""COMPUTED_VALUE"""),"https://release-images.clm-rls.ifsalpha.com/93cac20f-267d-485c-9356-a797659924fe")</f>
        <v>https://release-images.clm-rls.ifsalpha.com/93cac20f-267d-485c-9356-a797659924fe</v>
      </c>
      <c r="N84" s="4" t="str">
        <f>IFERROR(__xludf.DUMMYFUNCTION("""COMPUTED_VALUE"""),"https://release-images.clm-rls.ifsalpha.com/ec0240bb-581e-4dbb-b11e-3758356a72c8")</f>
        <v>https://release-images.clm-rls.ifsalpha.com/ec0240bb-581e-4dbb-b11e-3758356a72c8</v>
      </c>
      <c r="O84" s="4" t="str">
        <f>IFERROR(__xludf.DUMMYFUNCTION("""COMPUTED_VALUE"""),"https://release-images.clm-rls.ifsalpha.com/85990a94-347d-4c66-ad6a-3929d5699acc")</f>
        <v>https://release-images.clm-rls.ifsalpha.com/85990a94-347d-4c66-ad6a-3929d5699acc</v>
      </c>
      <c r="P84" s="4" t="str">
        <f>IFERROR(__xludf.DUMMYFUNCTION("""COMPUTED_VALUE"""),"https://release-images.clm-rls.ifsalpha.com/71f9749c-d528-44e0-ba42-1a7da4aa2f8d")</f>
        <v>https://release-images.clm-rls.ifsalpha.com/71f9749c-d528-44e0-ba42-1a7da4aa2f8d</v>
      </c>
      <c r="Q84" s="4" t="str">
        <f>IFERROR(__xludf.DUMMYFUNCTION("""COMPUTED_VALUE"""),"https://release-images.clm-rls.ifsalpha.com/4e3e3d61-dc63-4e43-bb27-2befa930e23b")</f>
        <v>https://release-images.clm-rls.ifsalpha.com/4e3e3d61-dc63-4e43-bb27-2befa930e23b</v>
      </c>
      <c r="R84" s="4" t="str">
        <f>IFERROR(__xludf.DUMMYFUNCTION("""COMPUTED_VALUE"""),"https://release-images.clm-rls.ifsalpha.com/9e9a1ffc-14cc-480f-8357-89b3df03b7d8")</f>
        <v>https://release-images.clm-rls.ifsalpha.com/9e9a1ffc-14cc-480f-8357-89b3df03b7d8</v>
      </c>
      <c r="S84" s="4" t="str">
        <f>IFERROR(__xludf.DUMMYFUNCTION("""COMPUTED_VALUE"""),"https://release-images.clm-rls.ifsalpha.com/ac0c43cf-af2b-47c7-b2aa-7e2d6f22d68c")</f>
        <v>https://release-images.clm-rls.ifsalpha.com/ac0c43cf-af2b-47c7-b2aa-7e2d6f22d68c</v>
      </c>
      <c r="T84" s="4" t="str">
        <f>IFERROR(__xludf.DUMMYFUNCTION("""COMPUTED_VALUE"""),"https://release-images.clm-rls.ifsalpha.com/9b1becbc-0eaa-4a3c-b8d8-e58d67f9232f")</f>
        <v>https://release-images.clm-rls.ifsalpha.com/9b1becbc-0eaa-4a3c-b8d8-e58d67f9232f</v>
      </c>
      <c r="U84" s="4" t="str">
        <f>IFERROR(__xludf.DUMMYFUNCTION("""COMPUTED_VALUE"""),"https://release-images.clm-rls.ifsalpha.com/70e765f8-abb3-4ef4-b24d-59e7455f64f9")</f>
        <v>https://release-images.clm-rls.ifsalpha.com/70e765f8-abb3-4ef4-b24d-59e7455f64f9</v>
      </c>
    </row>
    <row r="85">
      <c r="A85" s="1" t="str">
        <f>IFERROR(__xludf.DUMMYFUNCTION("""COMPUTED_VALUE"""),"KLEY PARIS SOUTH ")</f>
        <v>KLEY PARIS SOUTH </v>
      </c>
      <c r="B85" s="1" t="str">
        <f>IFERROR(__xludf.DUMMYFUNCTION("""COMPUTED_VALUE"""),"Vivez la Happy Performance dans
le nouveau Kley aux portes de Paris !
Situé a 30 minutes de Paris , le campus de Bagneux bénéficie d’infrastructures et de services uniques pour les étudiants ou jeunes actifs. Regroupant un pôle important d’écoles supérieu"&amp;"res et de laboratoire de recherche, la résidence KLEY SOUTH s’est implantée afin de répondre aux besoins de cette nouvelle génération d’étudiants. Alliant confort et innovation la résidence KLEY SOUTH regroupe des conditions d ’excellence pour travailler "&amp;"et cohabiter dans un cadre unique.")</f>
        <v>Vivez la Happy Performance dans
le nouveau Kley aux portes de Paris !
Situé a 30 minutes de Paris , le campus de Bagneux bénéficie d’infrastructures et de services uniques pour les étudiants ou jeunes actifs. Regroupant un pôle important d’écoles supérieures et de laboratoire de recherche, la résidence KLEY SOUTH s’est implantée afin de répondre aux besoins de cette nouvelle génération d’étudiants. Alliant confort et innovation la résidence KLEY SOUTH regroupe des conditions d ’excellence pour travailler et cohabiter dans un cadre unique.</v>
      </c>
      <c r="C85" s="1" t="str">
        <f>IFERROR(__xludf.DUMMYFUNCTION("""COMPUTED_VALUE"""),"116, avenue Aristide Briand, Bagneux")</f>
        <v>116, avenue Aristide Briand, Bagneux</v>
      </c>
      <c r="D85" s="1" t="str">
        <f>IFERROR(__xludf.DUMMYFUNCTION("""COMPUTED_VALUE"""),"Bagneux")</f>
        <v>Bagneux</v>
      </c>
      <c r="E85" s="1" t="str">
        <f>IFERROR(__xludf.DUMMYFUNCTION("""COMPUTED_VALUE"""),"France")</f>
        <v>France</v>
      </c>
      <c r="F85" s="1" t="str">
        <f>IFERROR(__xludf.DUMMYFUNCTION("""COMPUTED_VALUE"""),"92220")</f>
        <v>92220</v>
      </c>
      <c r="G85" s="1">
        <f>IFERROR(__xludf.DUMMYFUNCTION("""COMPUTED_VALUE"""),48.7989275)</f>
        <v>48.7989275</v>
      </c>
      <c r="H85" s="1">
        <f>IFERROR(__xludf.DUMMYFUNCTION("""COMPUTED_VALUE"""),2.3218314)</f>
        <v>2.3218314</v>
      </c>
      <c r="I85" s="1">
        <f>IFERROR(__xludf.DUMMYFUNCTION("""COMPUTED_VALUE"""),772.0)</f>
        <v>772</v>
      </c>
      <c r="J85" s="4" t="str">
        <f>IFERROR(__xludf.DUMMYFUNCTION("""COMPUTED_VALUE"""),"https://colivme.com/coliving/france/paris-et-petite-couronne/kley-paris-south")</f>
        <v>https://colivme.com/coliving/france/paris-et-petite-couronne/kley-paris-south</v>
      </c>
      <c r="K85" s="1">
        <f>IFERROR(__xludf.DUMMYFUNCTION("""COMPUTED_VALUE"""),207.0)</f>
        <v>207</v>
      </c>
      <c r="L85" s="4" t="str">
        <f>IFERROR(__xludf.DUMMYFUNCTION("""COMPUTED_VALUE"""),"https://release-images.clm-rls.ifsalpha.com/d71f9c8a-ec4c-4b86-8730-106ded7482f9")</f>
        <v>https://release-images.clm-rls.ifsalpha.com/d71f9c8a-ec4c-4b86-8730-106ded7482f9</v>
      </c>
      <c r="M85" s="4" t="str">
        <f>IFERROR(__xludf.DUMMYFUNCTION("""COMPUTED_VALUE"""),"https://release-images.clm-rls.ifsalpha.com/09a1c18d-eab4-47cc-98d6-3d30731f87d2")</f>
        <v>https://release-images.clm-rls.ifsalpha.com/09a1c18d-eab4-47cc-98d6-3d30731f87d2</v>
      </c>
      <c r="N85" s="4" t="str">
        <f>IFERROR(__xludf.DUMMYFUNCTION("""COMPUTED_VALUE"""),"https://release-images.clm-rls.ifsalpha.com/0aa924bf-a75f-4a09-8998-a6cdb14bf232")</f>
        <v>https://release-images.clm-rls.ifsalpha.com/0aa924bf-a75f-4a09-8998-a6cdb14bf232</v>
      </c>
      <c r="O85" s="4" t="str">
        <f>IFERROR(__xludf.DUMMYFUNCTION("""COMPUTED_VALUE"""),"https://release-images.clm-rls.ifsalpha.com/683c5ef4-e06e-4151-a960-a803e0ed3d44")</f>
        <v>https://release-images.clm-rls.ifsalpha.com/683c5ef4-e06e-4151-a960-a803e0ed3d44</v>
      </c>
      <c r="P85" s="4" t="str">
        <f>IFERROR(__xludf.DUMMYFUNCTION("""COMPUTED_VALUE"""),"https://release-images.clm-rls.ifsalpha.com/d61d8ae6-42db-4431-92ac-f3206d39c2af")</f>
        <v>https://release-images.clm-rls.ifsalpha.com/d61d8ae6-42db-4431-92ac-f3206d39c2af</v>
      </c>
      <c r="Q85" s="4" t="str">
        <f>IFERROR(__xludf.DUMMYFUNCTION("""COMPUTED_VALUE"""),"https://release-images.clm-rls.ifsalpha.com/2a8bc74a-9567-438c-ad5e-4fa25338bd99")</f>
        <v>https://release-images.clm-rls.ifsalpha.com/2a8bc74a-9567-438c-ad5e-4fa25338bd99</v>
      </c>
      <c r="R85" s="4" t="str">
        <f>IFERROR(__xludf.DUMMYFUNCTION("""COMPUTED_VALUE"""),"https://release-images.clm-rls.ifsalpha.com/2541cf6f-c756-4926-81a6-671cc8a064b0")</f>
        <v>https://release-images.clm-rls.ifsalpha.com/2541cf6f-c756-4926-81a6-671cc8a064b0</v>
      </c>
      <c r="S85" s="4" t="str">
        <f>IFERROR(__xludf.DUMMYFUNCTION("""COMPUTED_VALUE"""),"https://release-images.clm-rls.ifsalpha.com/220bbafd-62c4-4e09-b47c-06b700e876e8")</f>
        <v>https://release-images.clm-rls.ifsalpha.com/220bbafd-62c4-4e09-b47c-06b700e876e8</v>
      </c>
      <c r="T85" s="4" t="str">
        <f>IFERROR(__xludf.DUMMYFUNCTION("""COMPUTED_VALUE"""),"https://release-images.clm-rls.ifsalpha.com/aa0e678a-e21a-450d-a268-59e6bf42db89")</f>
        <v>https://release-images.clm-rls.ifsalpha.com/aa0e678a-e21a-450d-a268-59e6bf42db89</v>
      </c>
      <c r="U85" s="4" t="str">
        <f>IFERROR(__xludf.DUMMYFUNCTION("""COMPUTED_VALUE"""),"https://release-images.clm-rls.ifsalpha.com/f15a70c9-0459-4c70-837e-84a6f76e220e")</f>
        <v>https://release-images.clm-rls.ifsalpha.com/f15a70c9-0459-4c70-837e-84a6f76e220e</v>
      </c>
    </row>
    <row r="86">
      <c r="A86" s="1" t="str">
        <f>IFERROR(__xludf.DUMMYFUNCTION("""COMPUTED_VALUE"""),"Kley Paris - West")</f>
        <v>Kley Paris - West</v>
      </c>
      <c r="B86" s="1" t="str">
        <f>IFERROR(__xludf.DUMMYFUNCTION("""COMPUTED_VALUE"""),"La résidence Kley Gennevilliers vous plonge dans un cocon ""green"" en milieu urbain, tout en vous donnant accès à des espaces connectés, propices à l'échange, à la détente mais également au travail ! La résidence Kley Gennevilliers est composée de 128 lo"&amp;"gements, d’une grande cuisine équipée, d’un espace de co-working, d’un patio pour vous ressourcer et d’un rooftop qui vous offre une vue imprenable sur la ville ! Tous ces espaces dans une ambiance qui vous rapprochera de la nature !")</f>
        <v>La résidence Kley Gennevilliers vous plonge dans un cocon "green" en milieu urbain, tout en vous donnant accès à des espaces connectés, propices à l'échange, à la détente mais également au travail ! La résidence Kley Gennevilliers est composée de 128 logements, d’une grande cuisine équipée, d’un espace de co-working, d’un patio pour vous ressourcer et d’un rooftop qui vous offre une vue imprenable sur la ville ! Tous ces espaces dans une ambiance qui vous rapprochera de la nature !</v>
      </c>
      <c r="C86" s="1" t="str">
        <f>IFERROR(__xludf.DUMMYFUNCTION("""COMPUTED_VALUE"""),"25 rue Georges")</f>
        <v>25 rue Georges</v>
      </c>
      <c r="D86" s="1" t="str">
        <f>IFERROR(__xludf.DUMMYFUNCTION("""COMPUTED_VALUE"""),"Gennevilliers")</f>
        <v>Gennevilliers</v>
      </c>
      <c r="E86" s="1" t="str">
        <f>IFERROR(__xludf.DUMMYFUNCTION("""COMPUTED_VALUE"""),"France ")</f>
        <v>France </v>
      </c>
      <c r="F86" s="1" t="str">
        <f>IFERROR(__xludf.DUMMYFUNCTION("""COMPUTED_VALUE"""),"92230")</f>
        <v>92230</v>
      </c>
      <c r="G86" s="1">
        <f>IFERROR(__xludf.DUMMYFUNCTION("""COMPUTED_VALUE"""),48.9154953)</f>
        <v>48.9154953</v>
      </c>
      <c r="H86" s="1">
        <f>IFERROR(__xludf.DUMMYFUNCTION("""COMPUTED_VALUE"""),2.2989896)</f>
        <v>2.2989896</v>
      </c>
      <c r="I86" s="1"/>
      <c r="J86" s="4" t="str">
        <f>IFERROR(__xludf.DUMMYFUNCTION("""COMPUTED_VALUE"""),"https://colivme.com/coliving/france/paris-et-petite-couronne/kley-paris-west")</f>
        <v>https://colivme.com/coliving/france/paris-et-petite-couronne/kley-paris-west</v>
      </c>
      <c r="K86" s="1">
        <f>IFERROR(__xludf.DUMMYFUNCTION("""COMPUTED_VALUE"""),128.0)</f>
        <v>128</v>
      </c>
      <c r="L86" s="4" t="str">
        <f>IFERROR(__xludf.DUMMYFUNCTION("""COMPUTED_VALUE"""),"https://release-images.clm-rls.ifsalpha.com/c284f4db-8567-4e34-94ac-5f3f4ab26c3b")</f>
        <v>https://release-images.clm-rls.ifsalpha.com/c284f4db-8567-4e34-94ac-5f3f4ab26c3b</v>
      </c>
      <c r="M86" s="4" t="str">
        <f>IFERROR(__xludf.DUMMYFUNCTION("""COMPUTED_VALUE"""),"https://release-images.clm-rls.ifsalpha.com/5f548978-b8d3-4a78-a282-5dba489eda29")</f>
        <v>https://release-images.clm-rls.ifsalpha.com/5f548978-b8d3-4a78-a282-5dba489eda29</v>
      </c>
      <c r="N86" s="4" t="str">
        <f>IFERROR(__xludf.DUMMYFUNCTION("""COMPUTED_VALUE"""),"https://release-images.clm-rls.ifsalpha.com/87ea2c63-dcb9-42ca-89cf-3676deeba2c2")</f>
        <v>https://release-images.clm-rls.ifsalpha.com/87ea2c63-dcb9-42ca-89cf-3676deeba2c2</v>
      </c>
      <c r="O86" s="4" t="str">
        <f>IFERROR(__xludf.DUMMYFUNCTION("""COMPUTED_VALUE"""),"https://release-images.clm-rls.ifsalpha.com/82d16e52-abbf-4593-bc7b-dbeb3ea81b17")</f>
        <v>https://release-images.clm-rls.ifsalpha.com/82d16e52-abbf-4593-bc7b-dbeb3ea81b17</v>
      </c>
      <c r="P86" s="4" t="str">
        <f>IFERROR(__xludf.DUMMYFUNCTION("""COMPUTED_VALUE"""),"https://release-images.clm-rls.ifsalpha.com/4229c067-86b5-4ddf-9266-c0edc62b7564")</f>
        <v>https://release-images.clm-rls.ifsalpha.com/4229c067-86b5-4ddf-9266-c0edc62b7564</v>
      </c>
      <c r="Q86" s="4" t="str">
        <f>IFERROR(__xludf.DUMMYFUNCTION("""COMPUTED_VALUE"""),"https://release-images.clm-rls.ifsalpha.com/73b5a7d3-9ad1-4b9b-bd63-7801e28699c4")</f>
        <v>https://release-images.clm-rls.ifsalpha.com/73b5a7d3-9ad1-4b9b-bd63-7801e28699c4</v>
      </c>
      <c r="R86" s="4" t="str">
        <f>IFERROR(__xludf.DUMMYFUNCTION("""COMPUTED_VALUE"""),"https://release-images.clm-rls.ifsalpha.com/2d562151-4289-4b1e-90c0-9edec98cde46")</f>
        <v>https://release-images.clm-rls.ifsalpha.com/2d562151-4289-4b1e-90c0-9edec98cde46</v>
      </c>
      <c r="S86" s="4" t="str">
        <f>IFERROR(__xludf.DUMMYFUNCTION("""COMPUTED_VALUE"""),"https://release-images.clm-rls.ifsalpha.com/5730c9b3-feac-4a63-9000-21a4b37e9ee7")</f>
        <v>https://release-images.clm-rls.ifsalpha.com/5730c9b3-feac-4a63-9000-21a4b37e9ee7</v>
      </c>
      <c r="T86" s="4" t="str">
        <f>IFERROR(__xludf.DUMMYFUNCTION("""COMPUTED_VALUE"""),"https://release-images.clm-rls.ifsalpha.com/698bfc03-eeaa-44ae-be94-4f1045973562")</f>
        <v>https://release-images.clm-rls.ifsalpha.com/698bfc03-eeaa-44ae-be94-4f1045973562</v>
      </c>
      <c r="U86" s="4" t="str">
        <f>IFERROR(__xludf.DUMMYFUNCTION("""COMPUTED_VALUE"""),"https://release-images.clm-rls.ifsalpha.com/89f3df8a-b6bc-49e7-bc6c-d6cf3440c0eb")</f>
        <v>https://release-images.clm-rls.ifsalpha.com/89f3df8a-b6bc-49e7-bc6c-d6cf3440c0eb</v>
      </c>
    </row>
    <row r="87">
      <c r="A87" s="1" t="str">
        <f>IFERROR(__xludf.DUMMYFUNCTION("""COMPUTED_VALUE"""),"La maison du bonheur - Saint Denis")</f>
        <v>La maison du bonheur - Saint Denis</v>
      </c>
      <c r="B87" s="1" t="str">
        <f>IFERROR(__xludf.DUMMYFUNCTION("""COMPUTED_VALUE"""),"Bienvenue à la maison du bonheur. Jardin, potager, barbecue, sport le tout a 2 min à pied du stade de france. ")</f>
        <v>Bienvenue à la maison du bonheur. Jardin, potager, barbecue, sport le tout a 2 min à pied du stade de france. </v>
      </c>
      <c r="C87" s="1" t="str">
        <f>IFERROR(__xludf.DUMMYFUNCTION("""COMPUTED_VALUE"""),"5 rue germain nouveau")</f>
        <v>5 rue germain nouveau</v>
      </c>
      <c r="D87" s="1" t="str">
        <f>IFERROR(__xludf.DUMMYFUNCTION("""COMPUTED_VALUE"""),"Saint Denis")</f>
        <v>Saint Denis</v>
      </c>
      <c r="E87" s="1" t="str">
        <f>IFERROR(__xludf.DUMMYFUNCTION("""COMPUTED_VALUE"""),"France")</f>
        <v>France</v>
      </c>
      <c r="F87" s="1" t="str">
        <f>IFERROR(__xludf.DUMMYFUNCTION("""COMPUTED_VALUE"""),"93200")</f>
        <v>93200</v>
      </c>
      <c r="G87" s="1">
        <f>IFERROR(__xludf.DUMMYFUNCTION("""COMPUTED_VALUE"""),48.92799429999999)</f>
        <v>48.9279943</v>
      </c>
      <c r="H87" s="1">
        <f>IFERROR(__xludf.DUMMYFUNCTION("""COMPUTED_VALUE"""),2.3638441)</f>
        <v>2.3638441</v>
      </c>
      <c r="I87" s="1">
        <f>IFERROR(__xludf.DUMMYFUNCTION("""COMPUTED_VALUE"""),710.0)</f>
        <v>710</v>
      </c>
      <c r="J87" s="4" t="str">
        <f>IFERROR(__xludf.DUMMYFUNCTION("""COMPUTED_VALUE"""),"https://colivme.com/coliving/france/paris-et-petite-couronne/la-maison-du-bonheur-saint-denis")</f>
        <v>https://colivme.com/coliving/france/paris-et-petite-couronne/la-maison-du-bonheur-saint-denis</v>
      </c>
      <c r="K87" s="1">
        <f>IFERROR(__xludf.DUMMYFUNCTION("""COMPUTED_VALUE"""),5.0)</f>
        <v>5</v>
      </c>
      <c r="L87" s="4" t="str">
        <f>IFERROR(__xludf.DUMMYFUNCTION("""COMPUTED_VALUE"""),"https://release-images.clm-rls.ifsalpha.com/ee70144a-d423-45ff-a5c8-89db195b7462")</f>
        <v>https://release-images.clm-rls.ifsalpha.com/ee70144a-d423-45ff-a5c8-89db195b7462</v>
      </c>
      <c r="M87" s="4" t="str">
        <f>IFERROR(__xludf.DUMMYFUNCTION("""COMPUTED_VALUE"""),"https://release-images.clm-rls.ifsalpha.com/e6af6acb-d178-4547-9dc3-190238f6980a")</f>
        <v>https://release-images.clm-rls.ifsalpha.com/e6af6acb-d178-4547-9dc3-190238f6980a</v>
      </c>
      <c r="N87" s="4" t="str">
        <f>IFERROR(__xludf.DUMMYFUNCTION("""COMPUTED_VALUE"""),"https://release-images.clm-rls.ifsalpha.com/446dac45-5ade-4eda-ac45-57c2e587c5ac")</f>
        <v>https://release-images.clm-rls.ifsalpha.com/446dac45-5ade-4eda-ac45-57c2e587c5ac</v>
      </c>
      <c r="O87" s="4" t="str">
        <f>IFERROR(__xludf.DUMMYFUNCTION("""COMPUTED_VALUE"""),"https://release-images.clm-rls.ifsalpha.com/5523d9a4-19d5-4e99-821d-34a6e7eb8bc1")</f>
        <v>https://release-images.clm-rls.ifsalpha.com/5523d9a4-19d5-4e99-821d-34a6e7eb8bc1</v>
      </c>
      <c r="P87" s="4" t="str">
        <f>IFERROR(__xludf.DUMMYFUNCTION("""COMPUTED_VALUE"""),"https://release-images.clm-rls.ifsalpha.com/c38f286d-07c7-4394-91c7-7047dd3308f8")</f>
        <v>https://release-images.clm-rls.ifsalpha.com/c38f286d-07c7-4394-91c7-7047dd3308f8</v>
      </c>
      <c r="Q87" s="4" t="str">
        <f>IFERROR(__xludf.DUMMYFUNCTION("""COMPUTED_VALUE"""),"https://release-images.clm-rls.ifsalpha.com/19d79d2a-7c17-4af4-98db-8d88130d15bc")</f>
        <v>https://release-images.clm-rls.ifsalpha.com/19d79d2a-7c17-4af4-98db-8d88130d15bc</v>
      </c>
      <c r="R87" s="4" t="str">
        <f>IFERROR(__xludf.DUMMYFUNCTION("""COMPUTED_VALUE"""),"https://release-images.clm-rls.ifsalpha.com/fe2b1456-9ad3-4664-9ce6-3758f1524fc1")</f>
        <v>https://release-images.clm-rls.ifsalpha.com/fe2b1456-9ad3-4664-9ce6-3758f1524fc1</v>
      </c>
      <c r="S87" s="1"/>
      <c r="T87" s="1"/>
      <c r="U87" s="1"/>
    </row>
    <row r="88">
      <c r="A88" s="1" t="str">
        <f>IFERROR(__xludf.DUMMYFUNCTION("""COMPUTED_VALUE"""),"Maison Antoinette")</f>
        <v>Maison Antoinette</v>
      </c>
      <c r="B88" s="1" t="str">
        <f>IFERROR(__xludf.DUMMYFUNCTION("""COMPUTED_VALUE"""),"Maison-loft (150m2) située au calme au fond d'une allée privée pavée, arborée et fleurie toute l'année.
Magnifiquement meublé, avec une combinaison de meubles modernes et anciens, de peintures et de photographies modernes. Parfait pour se sentir chez soi"&amp;".
Dans le quartier des Batignolles, Maison Antoinette est à quelques pas de Montmartre et de la Place de Clichy.
Maison de ville mixte, qui permet un hébergement confortable en étages et aussi des espaces de vie en commun ou réunion au rez de chaussé, d"&amp;"ans un environnement privé, qui donne l'impression que c'est la Campagne à Paris.")</f>
        <v>Maison-loft (150m2) située au calme au fond d'une allée privée pavée, arborée et fleurie toute l'année.
Magnifiquement meublé, avec une combinaison de meubles modernes et anciens, de peintures et de photographies modernes. Parfait pour se sentir chez soi.
Dans le quartier des Batignolles, Maison Antoinette est à quelques pas de Montmartre et de la Place de Clichy.
Maison de ville mixte, qui permet un hébergement confortable en étages et aussi des espaces de vie en commun ou réunion au rez de chaussé, dans un environnement privé, qui donne l'impression que c'est la Campagne à Paris.</v>
      </c>
      <c r="C88" s="1" t="str">
        <f>IFERROR(__xludf.DUMMYFUNCTION("""COMPUTED_VALUE"""),"47 bis Avenue de Clichy")</f>
        <v>47 bis Avenue de Clichy</v>
      </c>
      <c r="D88" s="1" t="str">
        <f>IFERROR(__xludf.DUMMYFUNCTION("""COMPUTED_VALUE"""),"Paris")</f>
        <v>Paris</v>
      </c>
      <c r="E88" s="1" t="str">
        <f>IFERROR(__xludf.DUMMYFUNCTION("""COMPUTED_VALUE"""),"France")</f>
        <v>France</v>
      </c>
      <c r="F88" s="1" t="str">
        <f>IFERROR(__xludf.DUMMYFUNCTION("""COMPUTED_VALUE"""),"75017")</f>
        <v>75017</v>
      </c>
      <c r="G88" s="1">
        <f>IFERROR(__xludf.DUMMYFUNCTION("""COMPUTED_VALUE"""),48.88675569999999)</f>
        <v>48.8867557</v>
      </c>
      <c r="H88" s="1">
        <f>IFERROR(__xludf.DUMMYFUNCTION("""COMPUTED_VALUE"""),2.3247054)</f>
        <v>2.3247054</v>
      </c>
      <c r="I88" s="1">
        <f>IFERROR(__xludf.DUMMYFUNCTION("""COMPUTED_VALUE"""),850.0)</f>
        <v>850</v>
      </c>
      <c r="J88" s="4" t="str">
        <f>IFERROR(__xludf.DUMMYFUNCTION("""COMPUTED_VALUE"""),"https://colivme.com/coliving/france/paris-et-petite-couronne/maison-antoinette")</f>
        <v>https://colivme.com/coliving/france/paris-et-petite-couronne/maison-antoinette</v>
      </c>
      <c r="K88" s="1">
        <f>IFERROR(__xludf.DUMMYFUNCTION("""COMPUTED_VALUE"""),4.0)</f>
        <v>4</v>
      </c>
      <c r="L88" s="4" t="str">
        <f>IFERROR(__xludf.DUMMYFUNCTION("""COMPUTED_VALUE"""),"https://release-images.clm-rls.ifsalpha.com/b4d1f939-e931-4d09-a6cc-44d7f909d4aa")</f>
        <v>https://release-images.clm-rls.ifsalpha.com/b4d1f939-e931-4d09-a6cc-44d7f909d4aa</v>
      </c>
      <c r="M88" s="4" t="str">
        <f>IFERROR(__xludf.DUMMYFUNCTION("""COMPUTED_VALUE"""),"https://release-images.clm-rls.ifsalpha.com/e4ecf30a-5925-4613-b8f2-4a227e1eb9bd")</f>
        <v>https://release-images.clm-rls.ifsalpha.com/e4ecf30a-5925-4613-b8f2-4a227e1eb9bd</v>
      </c>
      <c r="N88" s="4" t="str">
        <f>IFERROR(__xludf.DUMMYFUNCTION("""COMPUTED_VALUE"""),"https://release-images.clm-rls.ifsalpha.com/26a5ad96-fe87-4f74-a4eb-48bbc96f8f70")</f>
        <v>https://release-images.clm-rls.ifsalpha.com/26a5ad96-fe87-4f74-a4eb-48bbc96f8f70</v>
      </c>
      <c r="O88" s="4" t="str">
        <f>IFERROR(__xludf.DUMMYFUNCTION("""COMPUTED_VALUE"""),"https://release-images.clm-rls.ifsalpha.com/11102e39-8c56-4e2d-a29c-7c671627c4e7")</f>
        <v>https://release-images.clm-rls.ifsalpha.com/11102e39-8c56-4e2d-a29c-7c671627c4e7</v>
      </c>
      <c r="P88" s="4" t="str">
        <f>IFERROR(__xludf.DUMMYFUNCTION("""COMPUTED_VALUE"""),"https://release-images.clm-rls.ifsalpha.com/676c3d10-2732-48aa-b09a-9c0bc2c83741")</f>
        <v>https://release-images.clm-rls.ifsalpha.com/676c3d10-2732-48aa-b09a-9c0bc2c83741</v>
      </c>
      <c r="Q88" s="4" t="str">
        <f>IFERROR(__xludf.DUMMYFUNCTION("""COMPUTED_VALUE"""),"https://release-images.clm-rls.ifsalpha.com/9da308eb-35e2-4618-8f83-06ed23b11187")</f>
        <v>https://release-images.clm-rls.ifsalpha.com/9da308eb-35e2-4618-8f83-06ed23b11187</v>
      </c>
      <c r="R88" s="4" t="str">
        <f>IFERROR(__xludf.DUMMYFUNCTION("""COMPUTED_VALUE"""),"https://release-images.clm-rls.ifsalpha.com/008839cb-63bb-42d4-96e5-5c8eea503d20")</f>
        <v>https://release-images.clm-rls.ifsalpha.com/008839cb-63bb-42d4-96e5-5c8eea503d20</v>
      </c>
      <c r="S88" s="4" t="str">
        <f>IFERROR(__xludf.DUMMYFUNCTION("""COMPUTED_VALUE"""),"https://release-images.clm-rls.ifsalpha.com/5b269e96-dfab-4a05-ad57-aed4ce7ef9ea")</f>
        <v>https://release-images.clm-rls.ifsalpha.com/5b269e96-dfab-4a05-ad57-aed4ce7ef9ea</v>
      </c>
      <c r="T88" s="1"/>
      <c r="U88" s="1"/>
    </row>
    <row r="89">
      <c r="A89" s="1" t="str">
        <f>IFERROR(__xludf.DUMMYFUNCTION("""COMPUTED_VALUE"""),"STUD' Gentilly")</f>
        <v>STUD' Gentilly</v>
      </c>
      <c r="B89" s="1" t="str">
        <f>IFERROR(__xludf.DUMMYFUNCTION("""COMPUTED_VALUE"""),"Studio meublé avec cuisine équipée et salle de bain individuelle dans résidence moderne avec de nombreux services : salle commune, laverie, salle de sport, sauna, Internet, etc.")</f>
        <v>Studio meublé avec cuisine équipée et salle de bain individuelle dans résidence moderne avec de nombreux services : salle commune, laverie, salle de sport, sauna, Internet, etc.</v>
      </c>
      <c r="C89" s="1" t="str">
        <f>IFERROR(__xludf.DUMMYFUNCTION("""COMPUTED_VALUE"""),"59 avenue Paul Vaillant-Couturier")</f>
        <v>59 avenue Paul Vaillant-Couturier</v>
      </c>
      <c r="D89" s="1" t="str">
        <f>IFERROR(__xludf.DUMMYFUNCTION("""COMPUTED_VALUE"""),"Gentilly")</f>
        <v>Gentilly</v>
      </c>
      <c r="E89" s="1" t="str">
        <f>IFERROR(__xludf.DUMMYFUNCTION("""COMPUTED_VALUE"""),"France")</f>
        <v>France</v>
      </c>
      <c r="F89" s="1" t="str">
        <f>IFERROR(__xludf.DUMMYFUNCTION("""COMPUTED_VALUE"""),"94250")</f>
        <v>94250</v>
      </c>
      <c r="G89" s="1">
        <f>IFERROR(__xludf.DUMMYFUNCTION("""COMPUTED_VALUE"""),48.81598229999999)</f>
        <v>48.8159823</v>
      </c>
      <c r="H89" s="1">
        <f>IFERROR(__xludf.DUMMYFUNCTION("""COMPUTED_VALUE"""),2.3427861)</f>
        <v>2.3427861</v>
      </c>
      <c r="I89" s="1"/>
      <c r="J89" s="4" t="str">
        <f>IFERROR(__xludf.DUMMYFUNCTION("""COMPUTED_VALUE"""),"https://colivme.com/coliving/france/paris-et-petite-couronne/stud-gentilly")</f>
        <v>https://colivme.com/coliving/france/paris-et-petite-couronne/stud-gentilly</v>
      </c>
      <c r="K89" s="1">
        <f>IFERROR(__xludf.DUMMYFUNCTION("""COMPUTED_VALUE"""),123.0)</f>
        <v>123</v>
      </c>
      <c r="L89" s="4" t="str">
        <f>IFERROR(__xludf.DUMMYFUNCTION("""COMPUTED_VALUE"""),"https://release-images.clm-rls.ifsalpha.com/84bfff1b-b9c7-4b32-b16c-43692d8968a1")</f>
        <v>https://release-images.clm-rls.ifsalpha.com/84bfff1b-b9c7-4b32-b16c-43692d8968a1</v>
      </c>
      <c r="M89" s="4" t="str">
        <f>IFERROR(__xludf.DUMMYFUNCTION("""COMPUTED_VALUE"""),"https://release-images.clm-rls.ifsalpha.com/9be885c8-d5a5-4f1a-9358-402a05751190")</f>
        <v>https://release-images.clm-rls.ifsalpha.com/9be885c8-d5a5-4f1a-9358-402a05751190</v>
      </c>
      <c r="N89" s="4" t="str">
        <f>IFERROR(__xludf.DUMMYFUNCTION("""COMPUTED_VALUE"""),"https://release-images.clm-rls.ifsalpha.com/26ec2e98-6a9c-4f4c-aff3-0776be9eb547")</f>
        <v>https://release-images.clm-rls.ifsalpha.com/26ec2e98-6a9c-4f4c-aff3-0776be9eb547</v>
      </c>
      <c r="O89" s="1"/>
      <c r="P89" s="1"/>
      <c r="Q89" s="1"/>
      <c r="R89" s="1"/>
      <c r="S89" s="4" t="str">
        <f>IFERROR(__xludf.DUMMYFUNCTION("""COMPUTED_VALUE"""),"https://release-images.clm-rls.ifsalpha.com/0ef74e8e-2c90-4638-bcf8-258a6d0d7ba5")</f>
        <v>https://release-images.clm-rls.ifsalpha.com/0ef74e8e-2c90-4638-bcf8-258a6d0d7ba5</v>
      </c>
      <c r="T89" s="4" t="str">
        <f>IFERROR(__xludf.DUMMYFUNCTION("""COMPUTED_VALUE"""),"https://release-images.clm-rls.ifsalpha.com/234df7b5-4209-4cc6-982c-55afc1656ff9")</f>
        <v>https://release-images.clm-rls.ifsalpha.com/234df7b5-4209-4cc6-982c-55afc1656ff9</v>
      </c>
      <c r="U89" s="1"/>
    </row>
    <row r="90">
      <c r="A90" s="1" t="str">
        <f>IFERROR(__xludf.DUMMYFUNCTION("""COMPUTED_VALUE"""),"Wagram")</f>
        <v>Wagram</v>
      </c>
      <c r="B90" s="1" t="str">
        <f>IFERROR(__xludf.DUMMYFUNCTION("""COMPUTED_VALUE"""),"Wagram est une propriété unique en son genre. Ce n'est pas un appartement, ni une maison, mais plutôt une maison de maître. Nul doute que ses futurs occupants s'y sentiront privilégiés! Situé dans le 17ème arrondissement de Paris, il dispose de 8 chambres"&amp;". Réparti sur 6 étages, il permet une configuration unique pour les repas / cuisine sociaux au rez-de-chaussée avec une cuisine entièrement équipée et suffisamment d'espace pour des dîners somptueux - cuisiner et socialiser autour du bar / salle de télévi"&amp;"sion au deuxième étage - et enfin se retirer dans votre espace privé aux étages supérieurs. A noter que certaines chambres sont également situées au premier et deuxième étage. En tant qu'habitant de ce Manoir parisien, vous aurez la chance d'assister aux "&amp;"premiers signes du printemps sur la terrasse privée.")</f>
        <v>Wagram est une propriété unique en son genre. Ce n'est pas un appartement, ni une maison, mais plutôt une maison de maître. Nul doute que ses futurs occupants s'y sentiront privilégiés! Situé dans le 17ème arrondissement de Paris, il dispose de 8 chambres. Réparti sur 6 étages, il permet une configuration unique pour les repas / cuisine sociaux au rez-de-chaussée avec une cuisine entièrement équipée et suffisamment d'espace pour des dîners somptueux - cuisiner et socialiser autour du bar / salle de télévision au deuxième étage - et enfin se retirer dans votre espace privé aux étages supérieurs. A noter que certaines chambres sont également situées au premier et deuxième étage. En tant qu'habitant de ce Manoir parisien, vous aurez la chance d'assister aux premiers signes du printemps sur la terrasse privée.</v>
      </c>
      <c r="C90" s="1" t="str">
        <f>IFERROR(__xludf.DUMMYFUNCTION("""COMPUTED_VALUE"""),"70 Rue Jouffroy d'Abbans")</f>
        <v>70 Rue Jouffroy d'Abbans</v>
      </c>
      <c r="D90" s="1" t="str">
        <f>IFERROR(__xludf.DUMMYFUNCTION("""COMPUTED_VALUE"""),"Paris")</f>
        <v>Paris</v>
      </c>
      <c r="E90" s="1" t="str">
        <f>IFERROR(__xludf.DUMMYFUNCTION("""COMPUTED_VALUE"""),"France")</f>
        <v>France</v>
      </c>
      <c r="F90" s="1" t="str">
        <f>IFERROR(__xludf.DUMMYFUNCTION("""COMPUTED_VALUE"""),"75017")</f>
        <v>75017</v>
      </c>
      <c r="G90" s="1">
        <f>IFERROR(__xludf.DUMMYFUNCTION("""COMPUTED_VALUE"""),48.8843363)</f>
        <v>48.8843363</v>
      </c>
      <c r="H90" s="1">
        <f>IFERROR(__xludf.DUMMYFUNCTION("""COMPUTED_VALUE"""),2.3052882)</f>
        <v>2.3052882</v>
      </c>
      <c r="I90" s="1">
        <f>IFERROR(__xludf.DUMMYFUNCTION("""COMPUTED_VALUE"""),1200.0)</f>
        <v>1200</v>
      </c>
      <c r="J90" s="4" t="str">
        <f>IFERROR(__xludf.DUMMYFUNCTION("""COMPUTED_VALUE"""),"https://colivme.com/coliving/france/paris-et-petite-couronne/wagram")</f>
        <v>https://colivme.com/coliving/france/paris-et-petite-couronne/wagram</v>
      </c>
      <c r="K90" s="1">
        <f>IFERROR(__xludf.DUMMYFUNCTION("""COMPUTED_VALUE"""),8.0)</f>
        <v>8</v>
      </c>
      <c r="L90" s="4" t="str">
        <f>IFERROR(__xludf.DUMMYFUNCTION("""COMPUTED_VALUE"""),"https://release-images.clm-rls.ifsalpha.com/c2b60abc-183a-44ba-bdea-63cbec9b2881")</f>
        <v>https://release-images.clm-rls.ifsalpha.com/c2b60abc-183a-44ba-bdea-63cbec9b2881</v>
      </c>
      <c r="M90" s="4" t="str">
        <f>IFERROR(__xludf.DUMMYFUNCTION("""COMPUTED_VALUE"""),"https://release-images.clm-rls.ifsalpha.com/df421743-ead6-42dd-9520-7f0d99d00cfe")</f>
        <v>https://release-images.clm-rls.ifsalpha.com/df421743-ead6-42dd-9520-7f0d99d00cfe</v>
      </c>
      <c r="N90" s="4" t="str">
        <f>IFERROR(__xludf.DUMMYFUNCTION("""COMPUTED_VALUE"""),"https://release-images.clm-rls.ifsalpha.com/25c43374-4405-4bf9-a104-66d2135c78cb")</f>
        <v>https://release-images.clm-rls.ifsalpha.com/25c43374-4405-4bf9-a104-66d2135c78cb</v>
      </c>
      <c r="O90" s="4" t="str">
        <f>IFERROR(__xludf.DUMMYFUNCTION("""COMPUTED_VALUE"""),"https://release-images.clm-rls.ifsalpha.com/33b76468-7075-409d-8bf0-7965e2b55528")</f>
        <v>https://release-images.clm-rls.ifsalpha.com/33b76468-7075-409d-8bf0-7965e2b55528</v>
      </c>
      <c r="P90" s="4" t="str">
        <f>IFERROR(__xludf.DUMMYFUNCTION("""COMPUTED_VALUE"""),"https://release-images.clm-rls.ifsalpha.com/55a5cf60-9ff0-4fff-82b4-20b70eeb5ed5")</f>
        <v>https://release-images.clm-rls.ifsalpha.com/55a5cf60-9ff0-4fff-82b4-20b70eeb5ed5</v>
      </c>
      <c r="Q90" s="4" t="str">
        <f>IFERROR(__xludf.DUMMYFUNCTION("""COMPUTED_VALUE"""),"https://release-images.clm-rls.ifsalpha.com/869631a5-5065-4142-9425-0c10f9abb6e0")</f>
        <v>https://release-images.clm-rls.ifsalpha.com/869631a5-5065-4142-9425-0c10f9abb6e0</v>
      </c>
      <c r="R90" s="4" t="str">
        <f>IFERROR(__xludf.DUMMYFUNCTION("""COMPUTED_VALUE"""),"https://release-images.clm-rls.ifsalpha.com/9e9ff4d2-d441-40dd-8094-3792806807f7")</f>
        <v>https://release-images.clm-rls.ifsalpha.com/9e9ff4d2-d441-40dd-8094-3792806807f7</v>
      </c>
      <c r="S90" s="1"/>
      <c r="T90" s="1"/>
      <c r="U90" s="1"/>
    </row>
    <row r="91">
      <c r="A91" s="1" t="str">
        <f>IFERROR(__xludf.DUMMYFUNCTION("""COMPUTED_VALUE"""),"La Demeure Nonancourt")</f>
        <v>La Demeure Nonancourt</v>
      </c>
      <c r="B91" s="1" t="str">
        <f>IFERROR(__xludf.DUMMYFUNCTION("""COMPUTED_VALUE"""),"Nous vous donnons l'opportunité de vivre dans une bâtisse du XIXes, entièrement refaite à neuf, et s'étendant sur une surface de plus 650m². Les aménagements réalisés permettent d'allier vie professionnelle et personnelle, notamment grâce aux espaces de v"&amp;"ie commune (cuisine, salles à manger, buanderie, jardin d'hiver, patio extérieur, cheminées etc.),  espaces de travail ( fibre optique, bureaux, espace de travail et salles de réunion etc.) et de loisirs (babyfoot, billard, ping-pong, salle de cinéma &amp; vi"&amp;"déos à la demande etc.)")</f>
        <v>Nous vous donnons l'opportunité de vivre dans une bâtisse du XIXes, entièrement refaite à neuf, et s'étendant sur une surface de plus 650m². Les aménagements réalisés permettent d'allier vie professionnelle et personnelle, notamment grâce aux espaces de vie commune (cuisine, salles à manger, buanderie, jardin d'hiver, patio extérieur, cheminées etc.),  espaces de travail ( fibre optique, bureaux, espace de travail et salles de réunion etc.) et de loisirs (babyfoot, billard, ping-pong, salle de cinéma &amp; vidéos à la demande etc.)</v>
      </c>
      <c r="C91" s="1" t="str">
        <f>IFERROR(__xludf.DUMMYFUNCTION("""COMPUTED_VALUE"""),"rue de Sacred")</f>
        <v>rue de Sacred</v>
      </c>
      <c r="D91" s="1" t="str">
        <f>IFERROR(__xludf.DUMMYFUNCTION("""COMPUTED_VALUE"""),"Nonancourt")</f>
        <v>Nonancourt</v>
      </c>
      <c r="E91" s="1" t="str">
        <f>IFERROR(__xludf.DUMMYFUNCTION("""COMPUTED_VALUE"""),"France")</f>
        <v>France</v>
      </c>
      <c r="F91" s="1" t="str">
        <f>IFERROR(__xludf.DUMMYFUNCTION("""COMPUTED_VALUE"""),"27320")</f>
        <v>27320</v>
      </c>
      <c r="G91" s="1">
        <f>IFERROR(__xludf.DUMMYFUNCTION("""COMPUTED_VALUE"""),48.77132690000001)</f>
        <v>48.7713269</v>
      </c>
      <c r="H91" s="1">
        <f>IFERROR(__xludf.DUMMYFUNCTION("""COMPUTED_VALUE"""),1.1963269)</f>
        <v>1.1963269</v>
      </c>
      <c r="I91" s="1">
        <f>IFERROR(__xludf.DUMMYFUNCTION("""COMPUTED_VALUE"""),950.0)</f>
        <v>950</v>
      </c>
      <c r="J91" s="4" t="str">
        <f>IFERROR(__xludf.DUMMYFUNCTION("""COMPUTED_VALUE"""),"https://colivme.com/coliving/france/paris-grande-couronne/la-demeure-nonancourt")</f>
        <v>https://colivme.com/coliving/france/paris-grande-couronne/la-demeure-nonancourt</v>
      </c>
      <c r="K91" s="1">
        <f>IFERROR(__xludf.DUMMYFUNCTION("""COMPUTED_VALUE"""),12.0)</f>
        <v>12</v>
      </c>
      <c r="L91" s="4" t="str">
        <f>IFERROR(__xludf.DUMMYFUNCTION("""COMPUTED_VALUE"""),"https://release-images.clm-rls.ifsalpha.com/414a6461-489c-44e8-9ea7-121b7b057f49")</f>
        <v>https://release-images.clm-rls.ifsalpha.com/414a6461-489c-44e8-9ea7-121b7b057f49</v>
      </c>
      <c r="M91" s="4" t="str">
        <f>IFERROR(__xludf.DUMMYFUNCTION("""COMPUTED_VALUE"""),"https://release-images.clm-rls.ifsalpha.com/da17ba84-ca4e-41bc-9f90-c8c535648be0")</f>
        <v>https://release-images.clm-rls.ifsalpha.com/da17ba84-ca4e-41bc-9f90-c8c535648be0</v>
      </c>
      <c r="N91" s="4" t="str">
        <f>IFERROR(__xludf.DUMMYFUNCTION("""COMPUTED_VALUE"""),"https://release-images.clm-rls.ifsalpha.com/6372a4ef-c2d1-4ce1-b0ac-0dd5069fc77c")</f>
        <v>https://release-images.clm-rls.ifsalpha.com/6372a4ef-c2d1-4ce1-b0ac-0dd5069fc77c</v>
      </c>
      <c r="O91" s="4" t="str">
        <f>IFERROR(__xludf.DUMMYFUNCTION("""COMPUTED_VALUE"""),"https://release-images.clm-rls.ifsalpha.com/5cc7fa26-a61b-4078-b201-ce91a6b395bc")</f>
        <v>https://release-images.clm-rls.ifsalpha.com/5cc7fa26-a61b-4078-b201-ce91a6b395bc</v>
      </c>
      <c r="P91" s="1"/>
      <c r="Q91" s="1"/>
      <c r="R91" s="1"/>
      <c r="S91" s="4" t="str">
        <f>IFERROR(__xludf.DUMMYFUNCTION("""COMPUTED_VALUE"""),"https://release-images.clm-rls.ifsalpha.com/995de8a9-b404-41de-9a2a-c87b4f1e033f")</f>
        <v>https://release-images.clm-rls.ifsalpha.com/995de8a9-b404-41de-9a2a-c87b4f1e033f</v>
      </c>
      <c r="T91" s="4" t="str">
        <f>IFERROR(__xludf.DUMMYFUNCTION("""COMPUTED_VALUE"""),"https://release-images.clm-rls.ifsalpha.com/c156a629-79e4-4f6b-a305-b9a9e6128cb2")</f>
        <v>https://release-images.clm-rls.ifsalpha.com/c156a629-79e4-4f6b-a305-b9a9e6128cb2</v>
      </c>
      <c r="U91" s="1"/>
    </row>
    <row r="92">
      <c r="A92" s="1" t="str">
        <f>IFERROR(__xludf.DUMMYFUNCTION("""COMPUTED_VALUE"""),"Camelot Europe Pau")</f>
        <v>Camelot Europe Pau</v>
      </c>
      <c r="B92" s="1" t="str">
        <f>IFERROR(__xludf.DUMMYFUNCTION("""COMPUTED_VALUE"""),"Camelot Europe vous propose dans une résidence sécurisée, plusieurs chambres privatives allant de 17 à 40m².
Les chambres sont disponibles immédiatement.
Profitez du concept de Coliving !
Vous disposerez d'un emplacement de parking, terrasse, cuisine éq"&amp;"uipée (plaque chauffante, réfrigérateur), salles de bain, toilettes compris.
Nous acceptons les personnes justifiant d’une activité professionnelle au sein de la région ou étudiant ayant un garant.
")</f>
        <v>Camelot Europe vous propose dans une résidence sécurisée, plusieurs chambres privatives allant de 17 à 40m².
Les chambres sont disponibles immédiatement.
Profitez du concept de Coliving !
Vous disposerez d'un emplacement de parking, terrasse, cuisine équipée (plaque chauffante, réfrigérateur), salles de bain, toilettes compris.
Nous acceptons les personnes justifiant d’une activité professionnelle au sein de la région ou étudiant ayant un garant.
</v>
      </c>
      <c r="C92" s="1" t="str">
        <f>IFERROR(__xludf.DUMMYFUNCTION("""COMPUTED_VALUE"""),"67 Avenue du Loup")</f>
        <v>67 Avenue du Loup</v>
      </c>
      <c r="D92" s="1" t="str">
        <f>IFERROR(__xludf.DUMMYFUNCTION("""COMPUTED_VALUE"""),"Pau")</f>
        <v>Pau</v>
      </c>
      <c r="E92" s="1" t="str">
        <f>IFERROR(__xludf.DUMMYFUNCTION("""COMPUTED_VALUE"""),"France")</f>
        <v>France</v>
      </c>
      <c r="F92" s="1" t="str">
        <f>IFERROR(__xludf.DUMMYFUNCTION("""COMPUTED_VALUE"""),"64000")</f>
        <v>64000</v>
      </c>
      <c r="G92" s="1">
        <f>IFERROR(__xludf.DUMMYFUNCTION("""COMPUTED_VALUE"""),43.313739)</f>
        <v>43.313739</v>
      </c>
      <c r="H92" s="1">
        <f>IFERROR(__xludf.DUMMYFUNCTION("""COMPUTED_VALUE"""),-0.3560363)</f>
        <v>-0.3560363</v>
      </c>
      <c r="I92" s="1">
        <f>IFERROR(__xludf.DUMMYFUNCTION("""COMPUTED_VALUE"""),175.0)</f>
        <v>175</v>
      </c>
      <c r="J92" s="4" t="str">
        <f>IFERROR(__xludf.DUMMYFUNCTION("""COMPUTED_VALUE"""),"https://colivme.com/coliving/france/pau/camelot-europe-pau")</f>
        <v>https://colivme.com/coliving/france/pau/camelot-europe-pau</v>
      </c>
      <c r="K92" s="1">
        <f>IFERROR(__xludf.DUMMYFUNCTION("""COMPUTED_VALUE"""),14.0)</f>
        <v>14</v>
      </c>
      <c r="L92" s="4" t="str">
        <f>IFERROR(__xludf.DUMMYFUNCTION("""COMPUTED_VALUE"""),"https://release-images.clm-rls.ifsalpha.com/717fa1a5-9c30-430b-85c1-a9993de0ef64")</f>
        <v>https://release-images.clm-rls.ifsalpha.com/717fa1a5-9c30-430b-85c1-a9993de0ef64</v>
      </c>
      <c r="M92" s="4" t="str">
        <f>IFERROR(__xludf.DUMMYFUNCTION("""COMPUTED_VALUE"""),"https://release-images.clm-rls.ifsalpha.com/a095ac62-15ec-453a-a135-35c907c94a16")</f>
        <v>https://release-images.clm-rls.ifsalpha.com/a095ac62-15ec-453a-a135-35c907c94a16</v>
      </c>
      <c r="N92" s="4" t="str">
        <f>IFERROR(__xludf.DUMMYFUNCTION("""COMPUTED_VALUE"""),"https://release-images.clm-rls.ifsalpha.com/1420bf1b-b611-4a3b-a72a-6f6f125d5fda")</f>
        <v>https://release-images.clm-rls.ifsalpha.com/1420bf1b-b611-4a3b-a72a-6f6f125d5fda</v>
      </c>
      <c r="O92" s="1"/>
      <c r="P92" s="1"/>
      <c r="Q92" s="1"/>
      <c r="R92" s="1"/>
      <c r="S92" s="1"/>
      <c r="T92" s="1"/>
      <c r="U92" s="1"/>
    </row>
    <row r="93">
      <c r="A93" s="1" t="str">
        <f>IFERROR(__xludf.DUMMYFUNCTION("""COMPUTED_VALUE"""),"Cooliving ")</f>
        <v>Cooliving </v>
      </c>
      <c r="B93" s="1" t="str">
        <f>IFERROR(__xludf.DUMMYFUNCTION("""COMPUTED_VALUE"""),"C'est la coloc rêvée pour l'étudiant ou le jeune actif qui veut vivre une expérience de co-living affinitaire ABORDABLE. 
Marre d'être solo? Tu t'installes à Pau? Tu veux vivre avec des potos? 
Débarque avec ta valise à la Cooliving, on s'occupe du reste"&amp;"... 
Presque 300m2 dans un immeuble rénové de 5 niveaux :
- Ta piaule avec une lit douillet
- Un grand salon avec écran géant 4K, PS4, RMC Sport, BabyFoot, Sono, BeerPong, fléchettes
- Une cuisine avec 3 frigos, 2 lave-linges, 2 lave-vaisselles, et LA ti"&amp;"reuse à bière qui agrémente ce joli bar que tu vois en photo
- Bien sûr, tu peux squatter ta salle de ciné-gaming au sous-sol, et ton espace de co-working avec un ambiance ""réunion"" et une ambiance ""work&amp;chill""
Tu connais le principe du Co-living? Do"&amp;"nc plus de galères, on s'occupe de TOUT : loyer, charges, assurances, meubles, internet, électricité, eau, TV, et Netflix. 
On a des services à la carte si tu veux te la régaler un peu plus. 
Éligible aux APL
Préavis d'1 mois
T'es chaud ? Viens visiter"&amp;" ! ")</f>
        <v>C'est la coloc rêvée pour l'étudiant ou le jeune actif qui veut vivre une expérience de co-living affinitaire ABORDABLE. 
Marre d'être solo? Tu t'installes à Pau? Tu veux vivre avec des potos? 
Débarque avec ta valise à la Cooliving, on s'occupe du reste... 
Presque 300m2 dans un immeuble rénové de 5 niveaux :
- Ta piaule avec une lit douillet
- Un grand salon avec écran géant 4K, PS4, RMC Sport, BabyFoot, Sono, BeerPong, fléchettes
- Une cuisine avec 3 frigos, 2 lave-linges, 2 lave-vaisselles, et LA tireuse à bière qui agrémente ce joli bar que tu vois en photo
- Bien sûr, tu peux squatter ta salle de ciné-gaming au sous-sol, et ton espace de co-working avec un ambiance "réunion" et une ambiance "work&amp;chill"
Tu connais le principe du Co-living? Donc plus de galères, on s'occupe de TOUT : loyer, charges, assurances, meubles, internet, électricité, eau, TV, et Netflix. 
On a des services à la carte si tu veux te la régaler un peu plus. 
Éligible aux APL
Préavis d'1 mois
T'es chaud ? Viens visiter ! </v>
      </c>
      <c r="C93" s="1" t="str">
        <f>IFERROR(__xludf.DUMMYFUNCTION("""COMPUTED_VALUE"""),"46, rue d'Etigny")</f>
        <v>46, rue d'Etigny</v>
      </c>
      <c r="D93" s="1" t="str">
        <f>IFERROR(__xludf.DUMMYFUNCTION("""COMPUTED_VALUE"""),"Pau")</f>
        <v>Pau</v>
      </c>
      <c r="E93" s="1" t="str">
        <f>IFERROR(__xludf.DUMMYFUNCTION("""COMPUTED_VALUE"""),"France ")</f>
        <v>France </v>
      </c>
      <c r="F93" s="1" t="str">
        <f>IFERROR(__xludf.DUMMYFUNCTION("""COMPUTED_VALUE"""),"64000")</f>
        <v>64000</v>
      </c>
      <c r="G93" s="1">
        <f>IFERROR(__xludf.DUMMYFUNCTION("""COMPUTED_VALUE"""),43.2959774)</f>
        <v>43.2959774</v>
      </c>
      <c r="H93" s="1">
        <f>IFERROR(__xludf.DUMMYFUNCTION("""COMPUTED_VALUE"""),-0.3803489)</f>
        <v>-0.3803489</v>
      </c>
      <c r="I93" s="1">
        <f>IFERROR(__xludf.DUMMYFUNCTION("""COMPUTED_VALUE"""),490.0)</f>
        <v>490</v>
      </c>
      <c r="J93" s="4" t="str">
        <f>IFERROR(__xludf.DUMMYFUNCTION("""COMPUTED_VALUE"""),"https://colivme.com/coliving/france/pau/cooliving")</f>
        <v>https://colivme.com/coliving/france/pau/cooliving</v>
      </c>
      <c r="K93" s="1">
        <f>IFERROR(__xludf.DUMMYFUNCTION("""COMPUTED_VALUE"""),9.0)</f>
        <v>9</v>
      </c>
      <c r="L93" s="4" t="str">
        <f>IFERROR(__xludf.DUMMYFUNCTION("""COMPUTED_VALUE"""),"https://release-images.clm-rls.ifsalpha.com/3f57d24c-de9a-4c10-8c18-f6ce5ea96628")</f>
        <v>https://release-images.clm-rls.ifsalpha.com/3f57d24c-de9a-4c10-8c18-f6ce5ea96628</v>
      </c>
      <c r="M93" s="4" t="str">
        <f>IFERROR(__xludf.DUMMYFUNCTION("""COMPUTED_VALUE"""),"https://release-images.clm-rls.ifsalpha.com/fb9fe684-e04e-4c55-b9f3-db530b723163")</f>
        <v>https://release-images.clm-rls.ifsalpha.com/fb9fe684-e04e-4c55-b9f3-db530b723163</v>
      </c>
      <c r="N93" s="4" t="str">
        <f>IFERROR(__xludf.DUMMYFUNCTION("""COMPUTED_VALUE"""),"https://release-images.clm-rls.ifsalpha.com/cbc62ec4-a108-4eea-a99e-b67192ff4154")</f>
        <v>https://release-images.clm-rls.ifsalpha.com/cbc62ec4-a108-4eea-a99e-b67192ff4154</v>
      </c>
      <c r="O93" s="4" t="str">
        <f>IFERROR(__xludf.DUMMYFUNCTION("""COMPUTED_VALUE"""),"https://release-images.clm-rls.ifsalpha.com/baee0886-07a1-44e8-8ba3-bbd0ff8d27a6")</f>
        <v>https://release-images.clm-rls.ifsalpha.com/baee0886-07a1-44e8-8ba3-bbd0ff8d27a6</v>
      </c>
      <c r="P93" s="4" t="str">
        <f>IFERROR(__xludf.DUMMYFUNCTION("""COMPUTED_VALUE"""),"https://release-images.clm-rls.ifsalpha.com/003c6c96-07ac-45a0-8e4c-1746cf3ba67c")</f>
        <v>https://release-images.clm-rls.ifsalpha.com/003c6c96-07ac-45a0-8e4c-1746cf3ba67c</v>
      </c>
      <c r="Q93" s="4" t="str">
        <f>IFERROR(__xludf.DUMMYFUNCTION("""COMPUTED_VALUE"""),"https://release-images.clm-rls.ifsalpha.com/df8391ba-353e-4309-8519-f9a17692a34e")</f>
        <v>https://release-images.clm-rls.ifsalpha.com/df8391ba-353e-4309-8519-f9a17692a34e</v>
      </c>
      <c r="R93" s="1"/>
      <c r="S93" s="1"/>
      <c r="T93" s="1"/>
      <c r="U93" s="1"/>
    </row>
    <row r="94">
      <c r="A94" s="1" t="str">
        <f>IFERROR(__xludf.DUMMYFUNCTION("""COMPUTED_VALUE"""),"Domaine Gavarnie")</f>
        <v>Domaine Gavarnie</v>
      </c>
      <c r="B94" s="1" t="str">
        <f>IFERROR(__xludf.DUMMYFUNCTION("""COMPUTED_VALUE"""),"Vivre dans une Villa de 240m2 tout confort avec Piscine, salle de billard, baby foot, table de ping pong vous est maintenant accessible !
L'expérience vous permettra de profiter de l'espace boisé entourant le Domaine pour profiter d'une réelle sensation "&amp;"d'espace au cœur de la nature.
Si vous êtes sportif vous avez accès GRATUITEMENT à des pistes VTT, balades avec sentiers pédestre,badmington, ping-pong...
La Villa se trouve à :
- 10 minutes à pied du centre ville de Jurançon, ville de vignobles
- 10 mi"&amp;"nutes du centre de Pau en voiture 
- 20 minutes de l'UPPA en voiture
- 20 minutes du CSTJF de l'entreprise Total en voiture 
Une seule condition requise :apprécier les animaux :-) 
En effet, chevaux, moutons et agneaux font partie du paysage. 
")</f>
        <v>Vivre dans une Villa de 240m2 tout confort avec Piscine, salle de billard, baby foot, table de ping pong vous est maintenant accessible !
L'expérience vous permettra de profiter de l'espace boisé entourant le Domaine pour profiter d'une réelle sensation d'espace au cœur de la nature.
Si vous êtes sportif vous avez accès GRATUITEMENT à des pistes VTT, balades avec sentiers pédestre,badmington, ping-pong...
La Villa se trouve à :
- 10 minutes à pied du centre ville de Jurançon, ville de vignobles
- 10 minutes du centre de Pau en voiture 
- 20 minutes de l'UPPA en voiture
- 20 minutes du CSTJF de l'entreprise Total en voiture 
Une seule condition requise :apprécier les animaux :-) 
En effet, chevaux, moutons et agneaux font partie du paysage. 
</v>
      </c>
      <c r="C94" s="1" t="str">
        <f>IFERROR(__xludf.DUMMYFUNCTION("""COMPUTED_VALUE"""),"670 chemin de perpignaa")</f>
        <v>670 chemin de perpignaa</v>
      </c>
      <c r="D94" s="1" t="str">
        <f>IFERROR(__xludf.DUMMYFUNCTION("""COMPUTED_VALUE"""),"Jurançon")</f>
        <v>Jurançon</v>
      </c>
      <c r="E94" s="1" t="str">
        <f>IFERROR(__xludf.DUMMYFUNCTION("""COMPUTED_VALUE"""),"France")</f>
        <v>France</v>
      </c>
      <c r="F94" s="1" t="str">
        <f>IFERROR(__xludf.DUMMYFUNCTION("""COMPUTED_VALUE"""),"64110")</f>
        <v>64110</v>
      </c>
      <c r="G94" s="1">
        <f>IFERROR(__xludf.DUMMYFUNCTION("""COMPUTED_VALUE"""),43.2777777)</f>
        <v>43.2777777</v>
      </c>
      <c r="H94" s="1">
        <f>IFERROR(__xludf.DUMMYFUNCTION("""COMPUTED_VALUE"""),-0.3950356)</f>
        <v>-0.3950356</v>
      </c>
      <c r="I94" s="1">
        <f>IFERROR(__xludf.DUMMYFUNCTION("""COMPUTED_VALUE"""),690.0)</f>
        <v>690</v>
      </c>
      <c r="J94" s="4" t="str">
        <f>IFERROR(__xludf.DUMMYFUNCTION("""COMPUTED_VALUE"""),"https://colivme.com/coliving/france/pau/domaine-gavarnie")</f>
        <v>https://colivme.com/coliving/france/pau/domaine-gavarnie</v>
      </c>
      <c r="K94" s="1">
        <f>IFERROR(__xludf.DUMMYFUNCTION("""COMPUTED_VALUE"""),4.0)</f>
        <v>4</v>
      </c>
      <c r="L94" s="4" t="str">
        <f>IFERROR(__xludf.DUMMYFUNCTION("""COMPUTED_VALUE"""),"https://release-images.clm-rls.ifsalpha.com/d12bab51-32b2-428e-9ab7-0f613d57beb0")</f>
        <v>https://release-images.clm-rls.ifsalpha.com/d12bab51-32b2-428e-9ab7-0f613d57beb0</v>
      </c>
      <c r="M94" s="4" t="str">
        <f>IFERROR(__xludf.DUMMYFUNCTION("""COMPUTED_VALUE"""),"https://release-images.clm-rls.ifsalpha.com/ebdc99b1-d87c-44d3-8392-07e36f1b8d04")</f>
        <v>https://release-images.clm-rls.ifsalpha.com/ebdc99b1-d87c-44d3-8392-07e36f1b8d04</v>
      </c>
      <c r="N94" s="4" t="str">
        <f>IFERROR(__xludf.DUMMYFUNCTION("""COMPUTED_VALUE"""),"https://release-images.clm-rls.ifsalpha.com/22464f1c-4c41-4042-b62c-03f261b8d561")</f>
        <v>https://release-images.clm-rls.ifsalpha.com/22464f1c-4c41-4042-b62c-03f261b8d561</v>
      </c>
      <c r="O94" s="4" t="str">
        <f>IFERROR(__xludf.DUMMYFUNCTION("""COMPUTED_VALUE"""),"https://release-images.clm-rls.ifsalpha.com/7853ca52-724b-494d-af9b-22e0b60b54a5")</f>
        <v>https://release-images.clm-rls.ifsalpha.com/7853ca52-724b-494d-af9b-22e0b60b54a5</v>
      </c>
      <c r="P94" s="4" t="str">
        <f>IFERROR(__xludf.DUMMYFUNCTION("""COMPUTED_VALUE"""),"https://release-images.clm-rls.ifsalpha.com/99368383-f0b8-492d-a555-8be1a05db078")</f>
        <v>https://release-images.clm-rls.ifsalpha.com/99368383-f0b8-492d-a555-8be1a05db078</v>
      </c>
      <c r="Q94" s="4" t="str">
        <f>IFERROR(__xludf.DUMMYFUNCTION("""COMPUTED_VALUE"""),"https://release-images.clm-rls.ifsalpha.com/3f96ee6a-963d-447f-8658-5f67c3d58201")</f>
        <v>https://release-images.clm-rls.ifsalpha.com/3f96ee6a-963d-447f-8658-5f67c3d58201</v>
      </c>
      <c r="R94" s="4" t="str">
        <f>IFERROR(__xludf.DUMMYFUNCTION("""COMPUTED_VALUE"""),"https://release-images.clm-rls.ifsalpha.com/19673e9c-3c43-4779-827e-cd932347ea45")</f>
        <v>https://release-images.clm-rls.ifsalpha.com/19673e9c-3c43-4779-827e-cd932347ea45</v>
      </c>
      <c r="S94" s="4" t="str">
        <f>IFERROR(__xludf.DUMMYFUNCTION("""COMPUTED_VALUE"""),"https://release-images.clm-rls.ifsalpha.com/a0edf5c0-2582-44f6-8f05-51380d954adf")</f>
        <v>https://release-images.clm-rls.ifsalpha.com/a0edf5c0-2582-44f6-8f05-51380d954adf</v>
      </c>
      <c r="T94" s="4" t="str">
        <f>IFERROR(__xludf.DUMMYFUNCTION("""COMPUTED_VALUE"""),"https://release-images.clm-rls.ifsalpha.com/420b465f-2238-4ac3-8cf4-e5947ac5a021")</f>
        <v>https://release-images.clm-rls.ifsalpha.com/420b465f-2238-4ac3-8cf4-e5947ac5a021</v>
      </c>
      <c r="U94" s="4" t="str">
        <f>IFERROR(__xludf.DUMMYFUNCTION("""COMPUTED_VALUE"""),"https://release-images.clm-rls.ifsalpha.com/3de408e1-969b-4736-a16d-32d897e48709")</f>
        <v>https://release-images.clm-rls.ifsalpha.com/3de408e1-969b-4736-a16d-32d897e48709</v>
      </c>
    </row>
    <row r="95">
      <c r="A95" s="1" t="str">
        <f>IFERROR(__xludf.DUMMYFUNCTION("""COMPUTED_VALUE"""),"GOCLANDS")</f>
        <v>GOCLANDS</v>
      </c>
      <c r="B95" s="1" t="str">
        <f>IFERROR(__xludf.DUMMYFUNCTION("""COMPUTED_VALUE"""),"Un jour, j'ai installé une tente dans mon jardin et le jour est devenu des mois.
Aujourd'hui Goclands est un espace de coliving tourné vers la nature et la famille permettant de découvrir la Provence et de rencontrer des nouvelles personnes :)")</f>
        <v>Un jour, j'ai installé une tente dans mon jardin et le jour est devenu des mois.
Aujourd'hui Goclands est un espace de coliving tourné vers la nature et la famille permettant de découvrir la Provence et de rencontrer des nouvelles personnes :)</v>
      </c>
      <c r="C95" s="1" t="str">
        <f>IFERROR(__xludf.DUMMYFUNCTION("""COMPUTED_VALUE"""),"50 Chemin de Brunet")</f>
        <v>50 Chemin de Brunet</v>
      </c>
      <c r="D95" s="1" t="str">
        <f>IFERROR(__xludf.DUMMYFUNCTION("""COMPUTED_VALUE"""),"Aix en provence")</f>
        <v>Aix en provence</v>
      </c>
      <c r="E95" s="1" t="str">
        <f>IFERROR(__xludf.DUMMYFUNCTION("""COMPUTED_VALUE"""),"France")</f>
        <v>France</v>
      </c>
      <c r="F95" s="1" t="str">
        <f>IFERROR(__xludf.DUMMYFUNCTION("""COMPUTED_VALUE"""),"13100")</f>
        <v>13100</v>
      </c>
      <c r="G95" s="1">
        <f>IFERROR(__xludf.DUMMYFUNCTION("""COMPUTED_VALUE"""),43.542033)</f>
        <v>43.542033</v>
      </c>
      <c r="H95" s="1">
        <f>IFERROR(__xludf.DUMMYFUNCTION("""COMPUTED_VALUE"""),5.438963999999999)</f>
        <v>5.438964</v>
      </c>
      <c r="I95" s="1">
        <f>IFERROR(__xludf.DUMMYFUNCTION("""COMPUTED_VALUE"""),450.0)</f>
        <v>450</v>
      </c>
      <c r="J95" s="4" t="str">
        <f>IFERROR(__xludf.DUMMYFUNCTION("""COMPUTED_VALUE"""),"https://colivme.com/coliving/france/provence-aix-en-provence/goclands")</f>
        <v>https://colivme.com/coliving/france/provence-aix-en-provence/goclands</v>
      </c>
      <c r="K95" s="1">
        <f>IFERROR(__xludf.DUMMYFUNCTION("""COMPUTED_VALUE"""),10.0)</f>
        <v>10</v>
      </c>
      <c r="L95" s="4" t="str">
        <f>IFERROR(__xludf.DUMMYFUNCTION("""COMPUTED_VALUE"""),"https://release-images.clm-rls.ifsalpha.com/70e3fdf3-674a-47e4-9349-62fb2199cb9e")</f>
        <v>https://release-images.clm-rls.ifsalpha.com/70e3fdf3-674a-47e4-9349-62fb2199cb9e</v>
      </c>
      <c r="M95" s="4" t="str">
        <f>IFERROR(__xludf.DUMMYFUNCTION("""COMPUTED_VALUE"""),"https://release-images.clm-rls.ifsalpha.com/92a5fbc8-5a90-403e-9bcd-b6c4acd20ed9")</f>
        <v>https://release-images.clm-rls.ifsalpha.com/92a5fbc8-5a90-403e-9bcd-b6c4acd20ed9</v>
      </c>
      <c r="N95" s="4" t="str">
        <f>IFERROR(__xludf.DUMMYFUNCTION("""COMPUTED_VALUE"""),"https://release-images.clm-rls.ifsalpha.com/100a2dda-56ac-4571-8101-be50abb094a7")</f>
        <v>https://release-images.clm-rls.ifsalpha.com/100a2dda-56ac-4571-8101-be50abb094a7</v>
      </c>
      <c r="O95" s="4" t="str">
        <f>IFERROR(__xludf.DUMMYFUNCTION("""COMPUTED_VALUE"""),"https://release-images.clm-rls.ifsalpha.com/21819943-83d6-4aed-97a9-7cbb6ced2a2c")</f>
        <v>https://release-images.clm-rls.ifsalpha.com/21819943-83d6-4aed-97a9-7cbb6ced2a2c</v>
      </c>
      <c r="P95" s="4" t="str">
        <f>IFERROR(__xludf.DUMMYFUNCTION("""COMPUTED_VALUE"""),"https://release-images.clm-rls.ifsalpha.com/0fa1d130-f9f4-40d8-ab19-7811576433af")</f>
        <v>https://release-images.clm-rls.ifsalpha.com/0fa1d130-f9f4-40d8-ab19-7811576433af</v>
      </c>
      <c r="Q95" s="1"/>
      <c r="R95" s="1"/>
      <c r="S95" s="4" t="str">
        <f>IFERROR(__xludf.DUMMYFUNCTION("""COMPUTED_VALUE"""),"https://release-images.clm-rls.ifsalpha.com/b7771e45-630b-410f-a344-003915581afb")</f>
        <v>https://release-images.clm-rls.ifsalpha.com/b7771e45-630b-410f-a344-003915581afb</v>
      </c>
      <c r="T95" s="1"/>
      <c r="U95" s="1"/>
    </row>
    <row r="96">
      <c r="A96" s="1" t="str">
        <f>IFERROR(__xludf.DUMMYFUNCTION("""COMPUTED_VALUE"""),"Camelot Europe Roanne")</f>
        <v>Camelot Europe Roanne</v>
      </c>
      <c r="B96" s="1" t="str">
        <f>IFERROR(__xludf.DUMMYFUNCTION("""COMPUTED_VALUE"""),"
Camelot Europe vous proposes dans une résidence sécurisée, des chambres privatives de 15 à 60 m2 au format Coliving. La cuisine salles de bain et WC sont meublés équipés à partager avec les autres résidents.
Les chambres proposées sont au tarif de 175€ "&amp;"par mois et par personne. L’eau l’électricité et le chauffage sont compris.
Nous acceptons les personnes justifiant d’une activité professionnelle au sein de la région ou étudiant ayant un garant.
")</f>
        <v>
Camelot Europe vous proposes dans une résidence sécurisée, des chambres privatives de 15 à 60 m2 au format Coliving. La cuisine salles de bain et WC sont meublés équipés à partager avec les autres résidents.
Les chambres proposées sont au tarif de 175€ par mois et par personne. L’eau l’électricité et le chauffage sont compris.
Nous acceptons les personnes justifiant d’une activité professionnelle au sein de la région ou étudiant ayant un garant.
</v>
      </c>
      <c r="C96" s="1" t="str">
        <f>IFERROR(__xludf.DUMMYFUNCTION("""COMPUTED_VALUE"""),"2 12 rue raoul follereau")</f>
        <v>2 12 rue raoul follereau</v>
      </c>
      <c r="D96" s="1" t="str">
        <f>IFERROR(__xludf.DUMMYFUNCTION("""COMPUTED_VALUE"""),"Roanne")</f>
        <v>Roanne</v>
      </c>
      <c r="E96" s="1" t="str">
        <f>IFERROR(__xludf.DUMMYFUNCTION("""COMPUTED_VALUE"""),"France")</f>
        <v>France</v>
      </c>
      <c r="F96" s="1" t="str">
        <f>IFERROR(__xludf.DUMMYFUNCTION("""COMPUTED_VALUE"""),"42300")</f>
        <v>42300</v>
      </c>
      <c r="G96" s="1">
        <f>IFERROR(__xludf.DUMMYFUNCTION("""COMPUTED_VALUE"""),46.0324598)</f>
        <v>46.0324598</v>
      </c>
      <c r="H96" s="1">
        <f>IFERROR(__xludf.DUMMYFUNCTION("""COMPUTED_VALUE"""),4.0745705)</f>
        <v>4.0745705</v>
      </c>
      <c r="I96" s="1">
        <f>IFERROR(__xludf.DUMMYFUNCTION("""COMPUTED_VALUE"""),175.0)</f>
        <v>175</v>
      </c>
      <c r="J96" s="4" t="str">
        <f>IFERROR(__xludf.DUMMYFUNCTION("""COMPUTED_VALUE"""),"https://colivme.com/coliving/france/roanne/camelot-europe-roanne")</f>
        <v>https://colivme.com/coliving/france/roanne/camelot-europe-roanne</v>
      </c>
      <c r="K96" s="1">
        <f>IFERROR(__xludf.DUMMYFUNCTION("""COMPUTED_VALUE"""),12.0)</f>
        <v>12</v>
      </c>
      <c r="L96" s="4" t="str">
        <f>IFERROR(__xludf.DUMMYFUNCTION("""COMPUTED_VALUE"""),"https://release-images.clm-rls.ifsalpha.com/af09f1b2-0118-46e0-a2b2-8714fd0a4605")</f>
        <v>https://release-images.clm-rls.ifsalpha.com/af09f1b2-0118-46e0-a2b2-8714fd0a4605</v>
      </c>
      <c r="M96" s="4" t="str">
        <f>IFERROR(__xludf.DUMMYFUNCTION("""COMPUTED_VALUE"""),"https://release-images.clm-rls.ifsalpha.com/471c4775-99cc-4a20-9432-c8bdd3768c30")</f>
        <v>https://release-images.clm-rls.ifsalpha.com/471c4775-99cc-4a20-9432-c8bdd3768c30</v>
      </c>
      <c r="N96" s="4" t="str">
        <f>IFERROR(__xludf.DUMMYFUNCTION("""COMPUTED_VALUE"""),"https://release-images.clm-rls.ifsalpha.com/1a720de9-f5bd-492f-a161-a70bcf9dc45c")</f>
        <v>https://release-images.clm-rls.ifsalpha.com/1a720de9-f5bd-492f-a161-a70bcf9dc45c</v>
      </c>
      <c r="O96" s="1"/>
      <c r="P96" s="1"/>
      <c r="Q96" s="1"/>
      <c r="R96" s="1"/>
      <c r="S96" s="1"/>
      <c r="T96" s="1"/>
      <c r="U96" s="1"/>
    </row>
    <row r="97">
      <c r="A97" s="1" t="str">
        <f>IFERROR(__xludf.DUMMYFUNCTION("""COMPUTED_VALUE"""),"Camelot Europe Rouen")</f>
        <v>Camelot Europe Rouen</v>
      </c>
      <c r="B97" s="1" t="str">
        <f>IFERROR(__xludf.DUMMYFUNCTION("""COMPUTED_VALUE"""),"Camelot Europe vous proposes dans une résidence sécurisée, des chambres allant 18 à 35m² au format Coliving.
Vous trouverez à chaque étage une cuisine une vaste salle à manger/salon et salles d'eau avec cabine de douche.
Nous acceptons les personnes jus"&amp;"tifiant d’une activité professionnelle au sein de la région ou étudiant ayant un garant.")</f>
        <v>Camelot Europe vous proposes dans une résidence sécurisée, des chambres allant 18 à 35m² au format Coliving.
Vous trouverez à chaque étage une cuisine une vaste salle à manger/salon et salles d'eau avec cabine de douche.
Nous acceptons les personnes justifiant d’une activité professionnelle au sein de la région ou étudiant ayant un garant.</v>
      </c>
      <c r="C97" s="1" t="str">
        <f>IFERROR(__xludf.DUMMYFUNCTION("""COMPUTED_VALUE"""),"16 rue Henri rivière")</f>
        <v>16 rue Henri rivière</v>
      </c>
      <c r="D97" s="1" t="str">
        <f>IFERROR(__xludf.DUMMYFUNCTION("""COMPUTED_VALUE"""),"Rouen ")</f>
        <v>Rouen </v>
      </c>
      <c r="E97" s="1" t="str">
        <f>IFERROR(__xludf.DUMMYFUNCTION("""COMPUTED_VALUE"""),"France")</f>
        <v>France</v>
      </c>
      <c r="F97" s="1" t="str">
        <f>IFERROR(__xludf.DUMMYFUNCTION("""COMPUTED_VALUE"""),"76000")</f>
        <v>76000</v>
      </c>
      <c r="G97" s="1">
        <f>IFERROR(__xludf.DUMMYFUNCTION("""COMPUTED_VALUE"""),49.4358644)</f>
        <v>49.4358644</v>
      </c>
      <c r="H97" s="1">
        <f>IFERROR(__xludf.DUMMYFUNCTION("""COMPUTED_VALUE"""),1.1079417)</f>
        <v>1.1079417</v>
      </c>
      <c r="I97" s="1">
        <f>IFERROR(__xludf.DUMMYFUNCTION("""COMPUTED_VALUE"""),228.0)</f>
        <v>228</v>
      </c>
      <c r="J97" s="4" t="str">
        <f>IFERROR(__xludf.DUMMYFUNCTION("""COMPUTED_VALUE"""),"https://colivme.com/coliving/france/rouen/camelot-europe-rouen")</f>
        <v>https://colivme.com/coliving/france/rouen/camelot-europe-rouen</v>
      </c>
      <c r="K97" s="1">
        <f>IFERROR(__xludf.DUMMYFUNCTION("""COMPUTED_VALUE"""),27.0)</f>
        <v>27</v>
      </c>
      <c r="L97" s="4" t="str">
        <f>IFERROR(__xludf.DUMMYFUNCTION("""COMPUTED_VALUE"""),"https://release-images.clm-rls.ifsalpha.com/71fce3ef-bfef-4f38-8c72-9940fe00b650")</f>
        <v>https://release-images.clm-rls.ifsalpha.com/71fce3ef-bfef-4f38-8c72-9940fe00b650</v>
      </c>
      <c r="M97" s="4" t="str">
        <f>IFERROR(__xludf.DUMMYFUNCTION("""COMPUTED_VALUE"""),"https://release-images.clm-rls.ifsalpha.com/116d607a-3d66-4c08-8f60-e452e75a8d91")</f>
        <v>https://release-images.clm-rls.ifsalpha.com/116d607a-3d66-4c08-8f60-e452e75a8d91</v>
      </c>
      <c r="N97" s="4" t="str">
        <f>IFERROR(__xludf.DUMMYFUNCTION("""COMPUTED_VALUE"""),"https://release-images.clm-rls.ifsalpha.com/073d333c-fd82-478d-a081-b32de5a35723")</f>
        <v>https://release-images.clm-rls.ifsalpha.com/073d333c-fd82-478d-a081-b32de5a35723</v>
      </c>
      <c r="O97" s="1"/>
      <c r="P97" s="1"/>
      <c r="Q97" s="1"/>
      <c r="R97" s="1"/>
      <c r="S97" s="1"/>
      <c r="T97" s="1"/>
      <c r="U97" s="1"/>
    </row>
    <row r="98">
      <c r="A98" s="1" t="str">
        <f>IFERROR(__xludf.DUMMYFUNCTION("""COMPUTED_VALUE"""),"Camelot Europe St Benoit")</f>
        <v>Camelot Europe St Benoit</v>
      </c>
      <c r="B98" s="1" t="str">
        <f>IFERROR(__xludf.DUMMYFUNCTION("""COMPUTED_VALUE"""),"Camelot Europe vous propose dans une résidence sécurisée des chambres allant d’une superficie de 15 m² à 35m² selon les disponibilités.
L’offre de logement est proposée sous forme de Coliving, la cuisine, les sanitaires et les salles de bains sont à part"&amp;"ager.
Nous acceptons les personnes justifiant d’une activité professionnelle au sein de la région ou étudiant ayant un garant.")</f>
        <v>Camelot Europe vous propose dans une résidence sécurisée des chambres allant d’une superficie de 15 m² à 35m² selon les disponibilités.
L’offre de logement est proposée sous forme de Coliving, la cuisine, les sanitaires et les salles de bains sont à partager.
Nous acceptons les personnes justifiant d’une activité professionnelle au sein de la région ou étudiant ayant un garant.</v>
      </c>
      <c r="C98" s="1" t="str">
        <f>IFERROR(__xludf.DUMMYFUNCTION("""COMPUTED_VALUE"""),"124 route de Poitiers")</f>
        <v>124 route de Poitiers</v>
      </c>
      <c r="D98" s="1" t="str">
        <f>IFERROR(__xludf.DUMMYFUNCTION("""COMPUTED_VALUE"""),"Saint Benoit")</f>
        <v>Saint Benoit</v>
      </c>
      <c r="E98" s="1" t="str">
        <f>IFERROR(__xludf.DUMMYFUNCTION("""COMPUTED_VALUE"""),"France")</f>
        <v>France</v>
      </c>
      <c r="F98" s="1" t="str">
        <f>IFERROR(__xludf.DUMMYFUNCTION("""COMPUTED_VALUE"""),"86280")</f>
        <v>86280</v>
      </c>
      <c r="G98" s="1">
        <f>IFERROR(__xludf.DUMMYFUNCTION("""COMPUTED_VALUE"""),46.5611276)</f>
        <v>46.5611276</v>
      </c>
      <c r="H98" s="1">
        <f>IFERROR(__xludf.DUMMYFUNCTION("""COMPUTED_VALUE"""),0.3441035)</f>
        <v>0.3441035</v>
      </c>
      <c r="I98" s="1">
        <f>IFERROR(__xludf.DUMMYFUNCTION("""COMPUTED_VALUE"""),175.0)</f>
        <v>175</v>
      </c>
      <c r="J98" s="4" t="str">
        <f>IFERROR(__xludf.DUMMYFUNCTION("""COMPUTED_VALUE"""),"https://colivme.com/coliving/france/saint-benoit/camelot-europe-st-benoit")</f>
        <v>https://colivme.com/coliving/france/saint-benoit/camelot-europe-st-benoit</v>
      </c>
      <c r="K98" s="1">
        <f>IFERROR(__xludf.DUMMYFUNCTION("""COMPUTED_VALUE"""),8.0)</f>
        <v>8</v>
      </c>
      <c r="L98" s="4" t="str">
        <f>IFERROR(__xludf.DUMMYFUNCTION("""COMPUTED_VALUE"""),"https://release-images.clm-rls.ifsalpha.com/ea8b4982-c27d-4fc5-81cd-d856e766c57f")</f>
        <v>https://release-images.clm-rls.ifsalpha.com/ea8b4982-c27d-4fc5-81cd-d856e766c57f</v>
      </c>
      <c r="M98" s="4" t="str">
        <f>IFERROR(__xludf.DUMMYFUNCTION("""COMPUTED_VALUE"""),"https://release-images.clm-rls.ifsalpha.com/d691a975-4eb8-435c-9265-52108be2543b")</f>
        <v>https://release-images.clm-rls.ifsalpha.com/d691a975-4eb8-435c-9265-52108be2543b</v>
      </c>
      <c r="N98" s="4" t="str">
        <f>IFERROR(__xludf.DUMMYFUNCTION("""COMPUTED_VALUE"""),"https://release-images.clm-rls.ifsalpha.com/f1fb249d-b54b-44fc-9ac9-f6c2864efc2e")</f>
        <v>https://release-images.clm-rls.ifsalpha.com/f1fb249d-b54b-44fc-9ac9-f6c2864efc2e</v>
      </c>
      <c r="O98" s="1"/>
      <c r="P98" s="1"/>
      <c r="Q98" s="1"/>
      <c r="R98" s="1"/>
      <c r="S98" s="1"/>
      <c r="T98" s="1"/>
      <c r="U98" s="1"/>
    </row>
    <row r="99">
      <c r="A99" s="1" t="str">
        <f>IFERROR(__xludf.DUMMYFUNCTION("""COMPUTED_VALUE"""),"Colivys - Strasbourg ")</f>
        <v>Colivys - Strasbourg </v>
      </c>
      <c r="B99" s="1" t="str">
        <f>IFERROR(__xludf.DUMMYFUNCTION("""COMPUTED_VALUE"""),"Venez vivre dans un très grand appartement bourgeois de 135m² au 1er étage avec des très grandes pièces à vivre offrant 5 chambres. Le tout décoré et aménagé avec soin avec du mobilier neuf. 
Cet appartement possède également un grand jardin pour tous le"&amp;"s résidents et un garage à vélo. Il est entièrement équipé et meublé, vous aurez à votre disposition une cuisine toute équipée et une salle de bain. Très belle hauteur sous plafond dans toutes les chambres et parquet en bois massif en excellent état dans "&amp;"toutes les chambres. 
Les chambres sont meublées avec goût et comprennent toute un bureau avec chaise de bureau, lampe de bureau, table de chevet, lit double, armoire et rangements.")</f>
        <v>Venez vivre dans un très grand appartement bourgeois de 135m² au 1er étage avec des très grandes pièces à vivre offrant 5 chambres. Le tout décoré et aménagé avec soin avec du mobilier neuf. 
Cet appartement possède également un grand jardin pour tous les résidents et un garage à vélo. Il est entièrement équipé et meublé, vous aurez à votre disposition une cuisine toute équipée et une salle de bain. Très belle hauteur sous plafond dans toutes les chambres et parquet en bois massif en excellent état dans toutes les chambres. 
Les chambres sont meublées avec goût et comprennent toute un bureau avec chaise de bureau, lampe de bureau, table de chevet, lit double, armoire et rangements.</v>
      </c>
      <c r="C99" s="1" t="str">
        <f>IFERROR(__xludf.DUMMYFUNCTION("""COMPUTED_VALUE"""),"15 Boulevard Clémenceau")</f>
        <v>15 Boulevard Clémenceau</v>
      </c>
      <c r="D99" s="1" t="str">
        <f>IFERROR(__xludf.DUMMYFUNCTION("""COMPUTED_VALUE"""),"Strasbourg")</f>
        <v>Strasbourg</v>
      </c>
      <c r="E99" s="1" t="str">
        <f>IFERROR(__xludf.DUMMYFUNCTION("""COMPUTED_VALUE"""),"France")</f>
        <v>France</v>
      </c>
      <c r="F99" s="1" t="str">
        <f>IFERROR(__xludf.DUMMYFUNCTION("""COMPUTED_VALUE"""),"67000")</f>
        <v>67000</v>
      </c>
      <c r="G99" s="1">
        <f>IFERROR(__xludf.DUMMYFUNCTION("""COMPUTED_VALUE"""),48.59122439999999)</f>
        <v>48.5912244</v>
      </c>
      <c r="H99" s="1">
        <f>IFERROR(__xludf.DUMMYFUNCTION("""COMPUTED_VALUE"""),7.7471183)</f>
        <v>7.7471183</v>
      </c>
      <c r="I99" s="1"/>
      <c r="J99" s="4" t="str">
        <f>IFERROR(__xludf.DUMMYFUNCTION("""COMPUTED_VALUE"""),"https://colivme.com/coliving/france/strasbourg/colivys-strasbourg")</f>
        <v>https://colivme.com/coliving/france/strasbourg/colivys-strasbourg</v>
      </c>
      <c r="K99" s="1">
        <f>IFERROR(__xludf.DUMMYFUNCTION("""COMPUTED_VALUE"""),5.0)</f>
        <v>5</v>
      </c>
      <c r="L99" s="4" t="str">
        <f>IFERROR(__xludf.DUMMYFUNCTION("""COMPUTED_VALUE"""),"https://release-images.clm-rls.ifsalpha.com/d064b5e3-3a9f-4e0b-bccd-500b0c534a89")</f>
        <v>https://release-images.clm-rls.ifsalpha.com/d064b5e3-3a9f-4e0b-bccd-500b0c534a89</v>
      </c>
      <c r="M99" s="4" t="str">
        <f>IFERROR(__xludf.DUMMYFUNCTION("""COMPUTED_VALUE"""),"https://release-images.clm-rls.ifsalpha.com/84dda461-7d5c-4088-9905-faa476d13e5c")</f>
        <v>https://release-images.clm-rls.ifsalpha.com/84dda461-7d5c-4088-9905-faa476d13e5c</v>
      </c>
      <c r="N99" s="4" t="str">
        <f>IFERROR(__xludf.DUMMYFUNCTION("""COMPUTED_VALUE"""),"https://release-images.clm-rls.ifsalpha.com/5187a3aa-4a28-4c0e-b037-72f38e77b5ba")</f>
        <v>https://release-images.clm-rls.ifsalpha.com/5187a3aa-4a28-4c0e-b037-72f38e77b5ba</v>
      </c>
      <c r="O99" s="4" t="str">
        <f>IFERROR(__xludf.DUMMYFUNCTION("""COMPUTED_VALUE"""),"https://release-images.clm-rls.ifsalpha.com/5c4dce8a-2080-424e-babc-9b770e9e230e")</f>
        <v>https://release-images.clm-rls.ifsalpha.com/5c4dce8a-2080-424e-babc-9b770e9e230e</v>
      </c>
      <c r="P99" s="1"/>
      <c r="Q99" s="1"/>
      <c r="R99" s="1"/>
      <c r="S99" s="4" t="str">
        <f>IFERROR(__xludf.DUMMYFUNCTION("""COMPUTED_VALUE"""),"https://release-images.clm-rls.ifsalpha.com/a5a70e52-0a2f-4ee6-b189-35d8df868bd1")</f>
        <v>https://release-images.clm-rls.ifsalpha.com/a5a70e52-0a2f-4ee6-b189-35d8df868bd1</v>
      </c>
      <c r="T99" s="4" t="str">
        <f>IFERROR(__xludf.DUMMYFUNCTION("""COMPUTED_VALUE"""),"https://release-images.clm-rls.ifsalpha.com/43729a10-df32-4266-9034-540fb2bc5fd9")</f>
        <v>https://release-images.clm-rls.ifsalpha.com/43729a10-df32-4266-9034-540fb2bc5fd9</v>
      </c>
      <c r="U99" s="4" t="str">
        <f>IFERROR(__xludf.DUMMYFUNCTION("""COMPUTED_VALUE"""),"https://release-images.clm-rls.ifsalpha.com/131eb0b3-6d35-4f6d-9865-17337a3f4484")</f>
        <v>https://release-images.clm-rls.ifsalpha.com/131eb0b3-6d35-4f6d-9865-17337a3f4484</v>
      </c>
    </row>
    <row r="100">
      <c r="A100" s="1" t="str">
        <f>IFERROR(__xludf.DUMMYFUNCTION("""COMPUTED_VALUE"""),"Colivys - Toulouse ")</f>
        <v>Colivys - Toulouse </v>
      </c>
      <c r="B100" s="1" t="str">
        <f>IFERROR(__xludf.DUMMYFUNCTION("""COMPUTED_VALUE"""),"Grand appartement standing de 82m2 situé en centre-ville Toulousain. A deux pas du métro Jean Jaurès et Jeanne d’Arc (ligne A et B). Ce bel appartement refait à neuf dispose de 4 chambres lumineuses dont une avec balcon, d’une grande salle de bain avec be"&amp;"lle douche à l’italienne et machine à laver et d’une cuisine équipée. 
L'appartement disponible d'une très bonne situation géographique permettant de profiter pleinement de la vie en centre-ville. Le tout décoré et aménagé avec soin. Le prix comprend le "&amp;"loyer, la provision sur charges et sur la consommation d’électricité, de chauffage, eau, internet haut débit et assurance habitation. Les chambres sont éligibles aux APL. ")</f>
        <v>Grand appartement standing de 82m2 situé en centre-ville Toulousain. A deux pas du métro Jean Jaurès et Jeanne d’Arc (ligne A et B). Ce bel appartement refait à neuf dispose de 4 chambres lumineuses dont une avec balcon, d’une grande salle de bain avec belle douche à l’italienne et machine à laver et d’une cuisine équipée. 
L'appartement disponible d'une très bonne situation géographique permettant de profiter pleinement de la vie en centre-ville. Le tout décoré et aménagé avec soin. Le prix comprend le loyer, la provision sur charges et sur la consommation d’électricité, de chauffage, eau, internet haut débit et assurance habitation. Les chambres sont éligibles aux APL. </v>
      </c>
      <c r="C100" s="1" t="str">
        <f>IFERROR(__xludf.DUMMYFUNCTION("""COMPUTED_VALUE"""),"8 rue Lafont")</f>
        <v>8 rue Lafont</v>
      </c>
      <c r="D100" s="1" t="str">
        <f>IFERROR(__xludf.DUMMYFUNCTION("""COMPUTED_VALUE"""),"Toulouse")</f>
        <v>Toulouse</v>
      </c>
      <c r="E100" s="1" t="str">
        <f>IFERROR(__xludf.DUMMYFUNCTION("""COMPUTED_VALUE"""),"France")</f>
        <v>France</v>
      </c>
      <c r="F100" s="1" t="str">
        <f>IFERROR(__xludf.DUMMYFUNCTION("""COMPUTED_VALUE"""),"31000")</f>
        <v>31000</v>
      </c>
      <c r="G100" s="1">
        <f>IFERROR(__xludf.DUMMYFUNCTION("""COMPUTED_VALUE"""),43.6099387)</f>
        <v>43.6099387</v>
      </c>
      <c r="H100" s="1">
        <f>IFERROR(__xludf.DUMMYFUNCTION("""COMPUTED_VALUE"""),1.4514362)</f>
        <v>1.4514362</v>
      </c>
      <c r="I100" s="1"/>
      <c r="J100" s="4" t="str">
        <f>IFERROR(__xludf.DUMMYFUNCTION("""COMPUTED_VALUE"""),"https://colivme.com/coliving/france/toulouse/colivys-toulouse")</f>
        <v>https://colivme.com/coliving/france/toulouse/colivys-toulouse</v>
      </c>
      <c r="K100" s="1">
        <f>IFERROR(__xludf.DUMMYFUNCTION("""COMPUTED_VALUE"""),4.0)</f>
        <v>4</v>
      </c>
      <c r="L100" s="4" t="str">
        <f>IFERROR(__xludf.DUMMYFUNCTION("""COMPUTED_VALUE"""),"https://release-images.clm-rls.ifsalpha.com/9a759a63-c585-47f3-bb49-4204d70439ee")</f>
        <v>https://release-images.clm-rls.ifsalpha.com/9a759a63-c585-47f3-bb49-4204d70439ee</v>
      </c>
      <c r="M100" s="4" t="str">
        <f>IFERROR(__xludf.DUMMYFUNCTION("""COMPUTED_VALUE"""),"https://release-images.clm-rls.ifsalpha.com/fb766e7c-437f-4af0-813f-55a432c9e8f4")</f>
        <v>https://release-images.clm-rls.ifsalpha.com/fb766e7c-437f-4af0-813f-55a432c9e8f4</v>
      </c>
      <c r="N100" s="4" t="str">
        <f>IFERROR(__xludf.DUMMYFUNCTION("""COMPUTED_VALUE"""),"https://release-images.clm-rls.ifsalpha.com/0dd85e3f-6dfc-4c00-ab99-a2d54ac4377a")</f>
        <v>https://release-images.clm-rls.ifsalpha.com/0dd85e3f-6dfc-4c00-ab99-a2d54ac4377a</v>
      </c>
      <c r="O100" s="4" t="str">
        <f>IFERROR(__xludf.DUMMYFUNCTION("""COMPUTED_VALUE"""),"https://release-images.clm-rls.ifsalpha.com/2296a38e-87ea-4741-8f5a-7d178a014847")</f>
        <v>https://release-images.clm-rls.ifsalpha.com/2296a38e-87ea-4741-8f5a-7d178a014847</v>
      </c>
      <c r="P100" s="1"/>
      <c r="Q100" s="1"/>
      <c r="R100" s="1"/>
      <c r="S100" s="1"/>
      <c r="T100" s="1"/>
      <c r="U100" s="1"/>
    </row>
    <row r="101">
      <c r="A101" s="1" t="str">
        <f>IFERROR(__xludf.DUMMYFUNCTION("""COMPUTED_VALUE""")," L' ALEXANDRIN")</f>
        <v> L' ALEXANDRIN</v>
      </c>
      <c r="B101" s="1" t="str">
        <f>IFERROR(__xludf.DUMMYFUNCTION("""COMPUTED_VALUE"""),"Nos résidences Sweetly sont sûres et sécurisées.
Les accès sont protégés par une platine Intratone (contrôle et ouverture via mobile) avec caméra et vigik. Grâce à la vidéosurveillance dans nos Sweet Espaces, notre Sweet Manager veille sur nos résidents.
"&amp;"
C'est profiter à la fois d'un appartement et d'une résidence connectés pour gérer son logement du bout des doigts, être au courant des prochains bus de la météo et de l'actualité grâce à nos panneaux interactifs situés dans le hall d'entrée. C'est aussi "&amp;"profiter des boites aux lettres et de la laverie connectées.
")</f>
        <v>Nos résidences Sweetly sont sûres et sécurisées.
Les accès sont protégés par une platine Intratone (contrôle et ouverture via mobile) avec caméra et vigik. Grâce à la vidéosurveillance dans nos Sweet Espaces, notre Sweet Manager veille sur nos résidents.
C'est profiter à la fois d'un appartement et d'une résidence connectés pour gérer son logement du bout des doigts, être au courant des prochains bus de la météo et de l'actualité grâce à nos panneaux interactifs situés dans le hall d'entrée. C'est aussi profiter des boites aux lettres et de la laverie connectées.
</v>
      </c>
      <c r="C101" s="1" t="str">
        <f>IFERROR(__xludf.DUMMYFUNCTION("""COMPUTED_VALUE"""),"41 RUE CORNEILLE")</f>
        <v>41 RUE CORNEILLE</v>
      </c>
      <c r="D101" s="1" t="str">
        <f>IFERROR(__xludf.DUMMYFUNCTION("""COMPUTED_VALUE"""),"TOULOUSE")</f>
        <v>TOULOUSE</v>
      </c>
      <c r="E101" s="1" t="str">
        <f>IFERROR(__xludf.DUMMYFUNCTION("""COMPUTED_VALUE"""),"FRANCE")</f>
        <v>FRANCE</v>
      </c>
      <c r="F101" s="1" t="str">
        <f>IFERROR(__xludf.DUMMYFUNCTION("""COMPUTED_VALUE"""),"31100")</f>
        <v>31100</v>
      </c>
      <c r="G101" s="1">
        <f>IFERROR(__xludf.DUMMYFUNCTION("""COMPUTED_VALUE"""),43.5919201)</f>
        <v>43.5919201</v>
      </c>
      <c r="H101" s="1">
        <f>IFERROR(__xludf.DUMMYFUNCTION("""COMPUTED_VALUE"""),1.4115543)</f>
        <v>1.4115543</v>
      </c>
      <c r="I101" s="1">
        <f>IFERROR(__xludf.DUMMYFUNCTION("""COMPUTED_VALUE"""),570.0)</f>
        <v>570</v>
      </c>
      <c r="J101" s="4" t="str">
        <f>IFERROR(__xludf.DUMMYFUNCTION("""COMPUTED_VALUE"""),"https://colivme.com/coliving/france/toulouse/l-alexandrin")</f>
        <v>https://colivme.com/coliving/france/toulouse/l-alexandrin</v>
      </c>
      <c r="K101" s="1">
        <f>IFERROR(__xludf.DUMMYFUNCTION("""COMPUTED_VALUE"""),251.0)</f>
        <v>251</v>
      </c>
      <c r="L101" s="4" t="str">
        <f>IFERROR(__xludf.DUMMYFUNCTION("""COMPUTED_VALUE"""),"https://release-images.clm-rls.ifsalpha.com/0f5ee2be-66a7-4570-8f57-70cd3cf8418e")</f>
        <v>https://release-images.clm-rls.ifsalpha.com/0f5ee2be-66a7-4570-8f57-70cd3cf8418e</v>
      </c>
      <c r="M101" s="4" t="str">
        <f>IFERROR(__xludf.DUMMYFUNCTION("""COMPUTED_VALUE"""),"https://release-images.clm-rls.ifsalpha.com/e00bf443-5d5b-4090-a1cd-f356c5d0cbd1")</f>
        <v>https://release-images.clm-rls.ifsalpha.com/e00bf443-5d5b-4090-a1cd-f356c5d0cbd1</v>
      </c>
      <c r="N101" s="4" t="str">
        <f>IFERROR(__xludf.DUMMYFUNCTION("""COMPUTED_VALUE"""),"https://release-images.clm-rls.ifsalpha.com/4302cef8-f356-4cf7-bd0b-5ce5a5d9827c")</f>
        <v>https://release-images.clm-rls.ifsalpha.com/4302cef8-f356-4cf7-bd0b-5ce5a5d9827c</v>
      </c>
      <c r="O101" s="1"/>
      <c r="P101" s="1"/>
      <c r="Q101" s="1"/>
      <c r="R101" s="1"/>
      <c r="S101" s="4" t="str">
        <f>IFERROR(__xludf.DUMMYFUNCTION("""COMPUTED_VALUE"""),"https://release-images.clm-rls.ifsalpha.com/23a90d8d-d9d3-43b8-9dfc-c7876fb7c8c9")</f>
        <v>https://release-images.clm-rls.ifsalpha.com/23a90d8d-d9d3-43b8-9dfc-c7876fb7c8c9</v>
      </c>
      <c r="T101" s="4" t="str">
        <f>IFERROR(__xludf.DUMMYFUNCTION("""COMPUTED_VALUE"""),"https://release-images.clm-rls.ifsalpha.com/6158c452-3093-45b6-979a-3d8a51310df5")</f>
        <v>https://release-images.clm-rls.ifsalpha.com/6158c452-3093-45b6-979a-3d8a51310df5</v>
      </c>
      <c r="U101" s="1"/>
    </row>
    <row r="102">
      <c r="A102" s="1"/>
      <c r="B102" s="1"/>
      <c r="C102" s="1"/>
      <c r="D102" s="1"/>
      <c r="E102" s="1"/>
      <c r="F102" s="1"/>
      <c r="G102" s="1"/>
      <c r="H102" s="1"/>
      <c r="I102" s="1"/>
      <c r="J102" s="1"/>
      <c r="K102" s="1"/>
      <c r="L102" s="1"/>
      <c r="M102" s="1"/>
      <c r="N102" s="1"/>
      <c r="O102" s="1"/>
      <c r="P102" s="1"/>
      <c r="Q102" s="1"/>
      <c r="R102" s="1"/>
      <c r="S102" s="1"/>
      <c r="T102" s="1"/>
      <c r="U102" s="1"/>
    </row>
    <row r="103">
      <c r="A103" s="1"/>
      <c r="B103" s="1"/>
      <c r="C103" s="1"/>
      <c r="D103" s="1"/>
      <c r="E103" s="1"/>
      <c r="F103" s="1"/>
      <c r="G103" s="1"/>
      <c r="H103" s="1"/>
      <c r="I103" s="1"/>
      <c r="J103" s="1"/>
      <c r="K103" s="1"/>
      <c r="L103" s="1"/>
      <c r="M103" s="1"/>
      <c r="N103" s="1"/>
      <c r="O103" s="1"/>
      <c r="P103" s="1"/>
      <c r="Q103" s="1"/>
      <c r="R103" s="1"/>
      <c r="S103" s="1"/>
      <c r="T103" s="1"/>
      <c r="U103" s="1"/>
    </row>
    <row r="104">
      <c r="A104" s="1"/>
      <c r="B104" s="1"/>
      <c r="C104" s="1"/>
      <c r="D104" s="1"/>
      <c r="E104" s="1"/>
      <c r="F104" s="1"/>
      <c r="G104" s="1"/>
      <c r="H104" s="1"/>
      <c r="I104" s="1"/>
      <c r="J104" s="1"/>
      <c r="K104" s="1"/>
      <c r="L104" s="1"/>
      <c r="M104" s="1"/>
      <c r="N104" s="1"/>
      <c r="O104" s="1"/>
      <c r="P104" s="1"/>
      <c r="Q104" s="1"/>
      <c r="R104" s="1"/>
      <c r="S104" s="1"/>
      <c r="T104" s="1"/>
      <c r="U104" s="1"/>
    </row>
    <row r="105">
      <c r="A105" s="1"/>
      <c r="B105" s="1"/>
      <c r="C105" s="1"/>
      <c r="D105" s="1"/>
      <c r="E105" s="1"/>
      <c r="F105" s="1"/>
      <c r="G105" s="1"/>
      <c r="H105" s="1"/>
      <c r="I105" s="1"/>
      <c r="J105" s="1"/>
      <c r="K105" s="1"/>
      <c r="L105" s="1"/>
      <c r="M105" s="1"/>
      <c r="N105" s="1"/>
      <c r="O105" s="1"/>
      <c r="P105" s="1"/>
      <c r="Q105" s="1"/>
      <c r="R105" s="1"/>
      <c r="S105" s="1"/>
      <c r="T105" s="1"/>
      <c r="U105" s="1"/>
    </row>
    <row r="106">
      <c r="A106" s="1"/>
      <c r="B106" s="1"/>
      <c r="C106" s="1"/>
      <c r="D106" s="1"/>
      <c r="E106" s="1"/>
      <c r="F106" s="1"/>
      <c r="G106" s="1"/>
      <c r="H106" s="1"/>
      <c r="I106" s="1"/>
      <c r="J106" s="1"/>
      <c r="K106" s="1"/>
      <c r="L106" s="1"/>
      <c r="M106" s="1"/>
      <c r="N106" s="1"/>
      <c r="O106" s="1"/>
      <c r="P106" s="1"/>
      <c r="Q106" s="1"/>
      <c r="R106" s="1"/>
      <c r="S106" s="1"/>
      <c r="T106" s="1"/>
      <c r="U106" s="1"/>
    </row>
    <row r="107">
      <c r="A107" s="1"/>
      <c r="B107" s="1"/>
      <c r="C107" s="1"/>
      <c r="D107" s="1"/>
      <c r="E107" s="1"/>
      <c r="F107" s="1"/>
      <c r="G107" s="1"/>
      <c r="H107" s="1"/>
      <c r="I107" s="1"/>
      <c r="J107" s="1"/>
      <c r="K107" s="1"/>
      <c r="L107" s="1"/>
      <c r="M107" s="1"/>
      <c r="N107" s="1"/>
      <c r="O107" s="1"/>
      <c r="P107" s="1"/>
      <c r="Q107" s="1"/>
      <c r="R107" s="1"/>
      <c r="S107" s="1"/>
      <c r="T107" s="1"/>
      <c r="U107" s="1"/>
    </row>
    <row r="108">
      <c r="A108" s="1"/>
      <c r="B108" s="1"/>
      <c r="C108" s="1"/>
      <c r="D108" s="1"/>
      <c r="E108" s="1"/>
      <c r="F108" s="1"/>
      <c r="G108" s="1"/>
      <c r="H108" s="1"/>
      <c r="I108" s="1"/>
      <c r="J108" s="1"/>
      <c r="K108" s="1"/>
      <c r="L108" s="1"/>
      <c r="M108" s="1"/>
      <c r="N108" s="1"/>
      <c r="O108" s="1"/>
      <c r="P108" s="1"/>
      <c r="Q108" s="1"/>
      <c r="R108" s="1"/>
      <c r="S108" s="1"/>
      <c r="T108" s="1"/>
      <c r="U108" s="1"/>
    </row>
    <row r="109">
      <c r="A109" s="1"/>
      <c r="B109" s="1"/>
      <c r="C109" s="1"/>
      <c r="D109" s="1"/>
      <c r="E109" s="1"/>
      <c r="F109" s="1"/>
      <c r="G109" s="1"/>
      <c r="H109" s="1"/>
      <c r="I109" s="1"/>
      <c r="J109" s="1"/>
      <c r="K109" s="1"/>
      <c r="L109" s="1"/>
      <c r="M109" s="1"/>
      <c r="N109" s="1"/>
      <c r="O109" s="1"/>
      <c r="P109" s="1"/>
      <c r="Q109" s="1"/>
      <c r="R109" s="1"/>
      <c r="S109" s="1"/>
      <c r="T109" s="1"/>
      <c r="U109" s="1"/>
    </row>
    <row r="110">
      <c r="A110" s="1"/>
      <c r="B110" s="1"/>
      <c r="C110" s="1"/>
      <c r="D110" s="1"/>
      <c r="E110" s="1"/>
      <c r="F110" s="1"/>
      <c r="G110" s="1"/>
      <c r="H110" s="1"/>
      <c r="I110" s="1"/>
      <c r="J110" s="1"/>
      <c r="K110" s="1"/>
      <c r="L110" s="1"/>
      <c r="M110" s="1"/>
      <c r="N110" s="1"/>
      <c r="O110" s="1"/>
      <c r="P110" s="1"/>
      <c r="Q110" s="1"/>
      <c r="R110" s="1"/>
      <c r="S110" s="1"/>
      <c r="T110" s="1"/>
      <c r="U110" s="1"/>
    </row>
    <row r="111">
      <c r="A111" s="1"/>
      <c r="B111" s="1"/>
      <c r="C111" s="1"/>
      <c r="D111" s="1"/>
      <c r="E111" s="1"/>
      <c r="F111" s="1"/>
      <c r="G111" s="1"/>
      <c r="H111" s="1"/>
      <c r="I111" s="1"/>
      <c r="J111" s="1"/>
      <c r="K111" s="1"/>
      <c r="L111" s="1"/>
      <c r="M111" s="1"/>
      <c r="N111" s="1"/>
      <c r="O111" s="1"/>
      <c r="P111" s="1"/>
      <c r="Q111" s="1"/>
      <c r="R111" s="1"/>
      <c r="S111" s="1"/>
      <c r="T111" s="1"/>
      <c r="U111" s="1"/>
    </row>
    <row r="112">
      <c r="A112" s="1"/>
      <c r="B112" s="1"/>
      <c r="C112" s="1"/>
      <c r="D112" s="1"/>
      <c r="E112" s="1"/>
      <c r="F112" s="1"/>
      <c r="G112" s="1"/>
      <c r="H112" s="1"/>
      <c r="I112" s="1"/>
      <c r="J112" s="1"/>
      <c r="K112" s="1"/>
      <c r="L112" s="1"/>
      <c r="M112" s="1"/>
      <c r="N112" s="1"/>
      <c r="O112" s="1"/>
      <c r="P112" s="1"/>
      <c r="Q112" s="1"/>
      <c r="R112" s="1"/>
      <c r="S112" s="1"/>
      <c r="T112" s="1"/>
      <c r="U112" s="1"/>
    </row>
    <row r="113">
      <c r="A113" s="1"/>
      <c r="B113" s="1"/>
      <c r="C113" s="1"/>
      <c r="D113" s="1"/>
      <c r="E113" s="1"/>
      <c r="F113" s="1"/>
      <c r="G113" s="1"/>
      <c r="H113" s="1"/>
      <c r="I113" s="1"/>
      <c r="J113" s="1"/>
      <c r="K113" s="1"/>
      <c r="L113" s="1"/>
      <c r="M113" s="1"/>
      <c r="N113" s="1"/>
      <c r="O113" s="1"/>
      <c r="P113" s="1"/>
      <c r="Q113" s="1"/>
      <c r="R113" s="1"/>
      <c r="S113" s="1"/>
      <c r="T113" s="1"/>
      <c r="U113" s="1"/>
    </row>
    <row r="114">
      <c r="A114" s="1"/>
      <c r="B114" s="1"/>
      <c r="C114" s="1"/>
      <c r="D114" s="1"/>
      <c r="E114" s="1"/>
      <c r="F114" s="1"/>
      <c r="G114" s="1"/>
      <c r="H114" s="1"/>
      <c r="I114" s="1"/>
      <c r="J114" s="1"/>
      <c r="K114" s="1"/>
      <c r="L114" s="1"/>
      <c r="M114" s="1"/>
      <c r="N114" s="1"/>
      <c r="O114" s="1"/>
      <c r="P114" s="1"/>
      <c r="Q114" s="1"/>
      <c r="R114" s="1"/>
      <c r="S114" s="1"/>
      <c r="T114" s="1"/>
      <c r="U114" s="1"/>
    </row>
    <row r="115">
      <c r="A115" s="1"/>
      <c r="B115" s="1"/>
      <c r="C115" s="1"/>
      <c r="D115" s="1"/>
      <c r="E115" s="1"/>
      <c r="F115" s="1"/>
      <c r="G115" s="1"/>
      <c r="H115" s="1"/>
      <c r="I115" s="1"/>
      <c r="J115" s="1"/>
      <c r="K115" s="1"/>
      <c r="L115" s="1"/>
      <c r="M115" s="1"/>
      <c r="N115" s="1"/>
      <c r="O115" s="1"/>
      <c r="P115" s="1"/>
      <c r="Q115" s="1"/>
      <c r="R115" s="1"/>
      <c r="S115" s="1"/>
      <c r="T115" s="1"/>
      <c r="U115" s="1"/>
    </row>
    <row r="116">
      <c r="A116" s="1"/>
      <c r="B116" s="1"/>
      <c r="C116" s="1"/>
      <c r="D116" s="1"/>
      <c r="E116" s="1"/>
      <c r="F116" s="1"/>
      <c r="G116" s="1"/>
      <c r="H116" s="1"/>
      <c r="I116" s="1"/>
      <c r="J116" s="1"/>
      <c r="K116" s="1"/>
      <c r="L116" s="1"/>
      <c r="M116" s="1"/>
      <c r="N116" s="1"/>
      <c r="O116" s="1"/>
      <c r="P116" s="1"/>
      <c r="Q116" s="1"/>
      <c r="R116" s="1"/>
      <c r="S116" s="1"/>
      <c r="T116" s="1"/>
      <c r="U116" s="1"/>
    </row>
    <row r="117">
      <c r="A117" s="1"/>
      <c r="B117" s="1"/>
      <c r="C117" s="1"/>
      <c r="D117" s="1"/>
      <c r="E117" s="1"/>
      <c r="F117" s="1"/>
      <c r="G117" s="1"/>
      <c r="H117" s="1"/>
      <c r="I117" s="1"/>
      <c r="J117" s="1"/>
      <c r="K117" s="1"/>
      <c r="L117" s="1"/>
      <c r="M117" s="1"/>
      <c r="N117" s="1"/>
      <c r="O117" s="1"/>
      <c r="P117" s="1"/>
      <c r="Q117" s="1"/>
      <c r="R117" s="1"/>
      <c r="S117" s="1"/>
      <c r="T117" s="1"/>
      <c r="U117" s="1"/>
    </row>
    <row r="118">
      <c r="A118" s="1"/>
      <c r="B118" s="1"/>
      <c r="C118" s="1"/>
      <c r="D118" s="1"/>
      <c r="E118" s="1"/>
      <c r="F118" s="1"/>
      <c r="G118" s="1"/>
      <c r="H118" s="1"/>
      <c r="I118" s="1"/>
      <c r="J118" s="1"/>
      <c r="K118" s="1"/>
      <c r="L118" s="1"/>
      <c r="M118" s="1"/>
      <c r="N118" s="1"/>
      <c r="O118" s="1"/>
      <c r="P118" s="1"/>
      <c r="Q118" s="1"/>
      <c r="R118" s="1"/>
      <c r="S118" s="1"/>
      <c r="T118" s="1"/>
      <c r="U118" s="1"/>
    </row>
    <row r="119">
      <c r="A119" s="1"/>
      <c r="B119" s="1"/>
      <c r="C119" s="1"/>
      <c r="D119" s="1"/>
      <c r="E119" s="1"/>
      <c r="F119" s="1"/>
      <c r="G119" s="1"/>
      <c r="H119" s="1"/>
      <c r="I119" s="1"/>
      <c r="J119" s="1"/>
      <c r="K119" s="1"/>
      <c r="L119" s="1"/>
      <c r="M119" s="1"/>
      <c r="N119" s="1"/>
      <c r="O119" s="1"/>
      <c r="P119" s="1"/>
      <c r="Q119" s="1"/>
      <c r="R119" s="1"/>
      <c r="S119" s="1"/>
      <c r="T119" s="1"/>
      <c r="U119" s="1"/>
    </row>
    <row r="120">
      <c r="A120" s="1"/>
      <c r="B120" s="1"/>
      <c r="C120" s="1"/>
      <c r="D120" s="1"/>
      <c r="E120" s="1"/>
      <c r="F120" s="1"/>
      <c r="G120" s="1"/>
      <c r="H120" s="1"/>
      <c r="I120" s="1"/>
      <c r="J120" s="1"/>
      <c r="K120" s="1"/>
      <c r="L120" s="1"/>
      <c r="M120" s="1"/>
      <c r="N120" s="1"/>
      <c r="O120" s="1"/>
      <c r="P120" s="1"/>
      <c r="Q120" s="1"/>
      <c r="R120" s="1"/>
      <c r="S120" s="1"/>
      <c r="T120" s="1"/>
      <c r="U120" s="1"/>
    </row>
    <row r="121">
      <c r="A121" s="1"/>
      <c r="B121" s="1"/>
      <c r="C121" s="1"/>
      <c r="D121" s="1"/>
      <c r="E121" s="1"/>
      <c r="F121" s="1"/>
      <c r="G121" s="1"/>
      <c r="H121" s="1"/>
      <c r="I121" s="1"/>
      <c r="J121" s="1"/>
      <c r="K121" s="1"/>
      <c r="L121" s="1"/>
      <c r="M121" s="1"/>
      <c r="N121" s="1"/>
      <c r="O121" s="1"/>
      <c r="P121" s="1"/>
      <c r="Q121" s="1"/>
      <c r="R121" s="1"/>
      <c r="S121" s="1"/>
      <c r="T121" s="1"/>
      <c r="U121" s="1"/>
    </row>
    <row r="122">
      <c r="A122" s="1"/>
      <c r="B122" s="1"/>
      <c r="C122" s="1"/>
      <c r="D122" s="1"/>
      <c r="E122" s="1"/>
      <c r="F122" s="1"/>
      <c r="G122" s="1"/>
      <c r="H122" s="1"/>
      <c r="I122" s="1"/>
      <c r="J122" s="1"/>
      <c r="K122" s="1"/>
      <c r="L122" s="1"/>
      <c r="M122" s="1"/>
      <c r="N122" s="1"/>
      <c r="O122" s="1"/>
      <c r="P122" s="1"/>
      <c r="Q122" s="1"/>
      <c r="R122" s="1"/>
      <c r="S122" s="1"/>
      <c r="T122" s="1"/>
      <c r="U122" s="1"/>
    </row>
    <row r="123">
      <c r="A123" s="1"/>
      <c r="B123" s="1"/>
      <c r="C123" s="1"/>
      <c r="D123" s="1"/>
      <c r="E123" s="1"/>
      <c r="F123" s="1"/>
      <c r="G123" s="1"/>
      <c r="H123" s="1"/>
      <c r="I123" s="1"/>
      <c r="J123" s="1"/>
      <c r="K123" s="1"/>
      <c r="L123" s="1"/>
      <c r="M123" s="1"/>
      <c r="N123" s="1"/>
      <c r="O123" s="1"/>
      <c r="P123" s="1"/>
      <c r="Q123" s="1"/>
      <c r="R123" s="1"/>
      <c r="S123" s="1"/>
      <c r="T123" s="1"/>
      <c r="U123" s="1"/>
    </row>
    <row r="124">
      <c r="A124" s="1"/>
      <c r="B124" s="1"/>
      <c r="C124" s="1"/>
      <c r="D124" s="1"/>
      <c r="E124" s="1"/>
      <c r="F124" s="1"/>
      <c r="G124" s="1"/>
      <c r="H124" s="1"/>
      <c r="I124" s="1"/>
      <c r="J124" s="1"/>
      <c r="K124" s="1"/>
      <c r="L124" s="1"/>
      <c r="M124" s="1"/>
      <c r="N124" s="1"/>
      <c r="O124" s="1"/>
      <c r="P124" s="1"/>
      <c r="Q124" s="1"/>
      <c r="R124" s="1"/>
      <c r="S124" s="1"/>
      <c r="T124" s="1"/>
      <c r="U124" s="1"/>
    </row>
    <row r="125">
      <c r="A125" s="1"/>
      <c r="B125" s="1"/>
      <c r="C125" s="1"/>
      <c r="D125" s="1"/>
      <c r="E125" s="1"/>
      <c r="F125" s="1"/>
      <c r="G125" s="1"/>
      <c r="H125" s="1"/>
      <c r="I125" s="1"/>
      <c r="J125" s="1"/>
      <c r="K125" s="1"/>
      <c r="L125" s="1"/>
      <c r="M125" s="1"/>
      <c r="N125" s="1"/>
      <c r="O125" s="1"/>
      <c r="P125" s="1"/>
      <c r="Q125" s="1"/>
      <c r="R125" s="1"/>
      <c r="S125" s="1"/>
      <c r="T125" s="1"/>
      <c r="U125" s="1"/>
    </row>
    <row r="126">
      <c r="A126" s="1"/>
      <c r="B126" s="1"/>
      <c r="C126" s="1"/>
      <c r="D126" s="1"/>
      <c r="E126" s="1"/>
      <c r="F126" s="1"/>
      <c r="G126" s="1"/>
      <c r="H126" s="1"/>
      <c r="I126" s="1"/>
      <c r="J126" s="1"/>
      <c r="K126" s="1"/>
      <c r="L126" s="1"/>
      <c r="M126" s="1"/>
      <c r="N126" s="1"/>
      <c r="O126" s="1"/>
      <c r="P126" s="1"/>
      <c r="Q126" s="1"/>
      <c r="R126" s="1"/>
      <c r="S126" s="1"/>
      <c r="T126" s="1"/>
      <c r="U126" s="1"/>
    </row>
    <row r="127">
      <c r="A127" s="1"/>
      <c r="B127" s="1"/>
      <c r="C127" s="1"/>
      <c r="D127" s="1"/>
      <c r="E127" s="1"/>
      <c r="F127" s="1"/>
      <c r="G127" s="1"/>
      <c r="H127" s="1"/>
      <c r="I127" s="1"/>
      <c r="J127" s="1"/>
      <c r="K127" s="1"/>
      <c r="L127" s="1"/>
      <c r="M127" s="1"/>
      <c r="N127" s="1"/>
      <c r="O127" s="1"/>
      <c r="P127" s="1"/>
      <c r="Q127" s="1"/>
      <c r="R127" s="1"/>
      <c r="S127" s="1"/>
      <c r="T127" s="1"/>
      <c r="U127" s="1"/>
    </row>
    <row r="128">
      <c r="A128" s="1"/>
      <c r="B128" s="1"/>
      <c r="C128" s="1"/>
      <c r="D128" s="1"/>
      <c r="E128" s="1"/>
      <c r="F128" s="1"/>
      <c r="G128" s="1"/>
      <c r="H128" s="1"/>
      <c r="I128" s="1"/>
      <c r="J128" s="1"/>
      <c r="K128" s="1"/>
      <c r="L128" s="1"/>
      <c r="M128" s="1"/>
      <c r="N128" s="1"/>
      <c r="O128" s="1"/>
      <c r="P128" s="1"/>
      <c r="Q128" s="1"/>
      <c r="R128" s="1"/>
      <c r="S128" s="1"/>
      <c r="T128" s="1"/>
      <c r="U128" s="1"/>
    </row>
    <row r="129">
      <c r="A129" s="1"/>
      <c r="B129" s="1"/>
      <c r="C129" s="1"/>
      <c r="D129" s="1"/>
      <c r="E129" s="1"/>
      <c r="F129" s="1"/>
      <c r="G129" s="1"/>
      <c r="H129" s="1"/>
      <c r="I129" s="1"/>
      <c r="J129" s="1"/>
      <c r="K129" s="1"/>
      <c r="L129" s="1"/>
      <c r="M129" s="1"/>
      <c r="N129" s="1"/>
      <c r="O129" s="1"/>
      <c r="P129" s="1"/>
      <c r="Q129" s="1"/>
      <c r="R129" s="1"/>
      <c r="S129" s="1"/>
      <c r="T129" s="1"/>
      <c r="U129" s="1"/>
    </row>
    <row r="130">
      <c r="A130" s="1"/>
      <c r="B130" s="1"/>
      <c r="C130" s="1"/>
      <c r="D130" s="1"/>
      <c r="E130" s="1"/>
      <c r="F130" s="1"/>
      <c r="G130" s="1"/>
      <c r="H130" s="1"/>
      <c r="I130" s="1"/>
      <c r="J130" s="1"/>
      <c r="K130" s="1"/>
      <c r="L130" s="1"/>
      <c r="M130" s="1"/>
      <c r="N130" s="1"/>
      <c r="O130" s="1"/>
      <c r="P130" s="1"/>
      <c r="Q130" s="1"/>
      <c r="R130" s="1"/>
      <c r="S130" s="1"/>
      <c r="T130" s="1"/>
      <c r="U130" s="1"/>
    </row>
    <row r="131">
      <c r="A131" s="1"/>
      <c r="B131" s="1"/>
      <c r="C131" s="1"/>
      <c r="D131" s="1"/>
      <c r="E131" s="1"/>
      <c r="F131" s="1"/>
      <c r="G131" s="1"/>
      <c r="H131" s="1"/>
      <c r="I131" s="1"/>
      <c r="J131" s="1"/>
      <c r="K131" s="1"/>
      <c r="L131" s="1"/>
      <c r="M131" s="1"/>
      <c r="N131" s="1"/>
      <c r="O131" s="1"/>
      <c r="P131" s="1"/>
      <c r="Q131" s="1"/>
      <c r="R131" s="1"/>
      <c r="S131" s="1"/>
      <c r="T131" s="1"/>
      <c r="U131" s="1"/>
    </row>
    <row r="132">
      <c r="A132" s="1"/>
      <c r="B132" s="1"/>
      <c r="C132" s="1"/>
      <c r="D132" s="1"/>
      <c r="E132" s="1"/>
      <c r="F132" s="1"/>
      <c r="G132" s="1"/>
      <c r="H132" s="1"/>
      <c r="I132" s="1"/>
      <c r="J132" s="1"/>
      <c r="K132" s="1"/>
      <c r="L132" s="1"/>
      <c r="M132" s="1"/>
      <c r="N132" s="1"/>
      <c r="O132" s="1"/>
      <c r="P132" s="1"/>
      <c r="Q132" s="1"/>
      <c r="R132" s="1"/>
      <c r="S132" s="1"/>
      <c r="T132" s="1"/>
      <c r="U132" s="1"/>
    </row>
    <row r="133">
      <c r="A133" s="1"/>
      <c r="B133" s="1"/>
      <c r="C133" s="1"/>
      <c r="D133" s="1"/>
      <c r="E133" s="1"/>
      <c r="F133" s="1"/>
      <c r="G133" s="1"/>
      <c r="H133" s="1"/>
      <c r="I133" s="1"/>
      <c r="J133" s="1"/>
      <c r="K133" s="1"/>
      <c r="L133" s="1"/>
      <c r="M133" s="1"/>
      <c r="N133" s="1"/>
      <c r="O133" s="1"/>
      <c r="P133" s="1"/>
      <c r="Q133" s="1"/>
      <c r="R133" s="1"/>
      <c r="S133" s="1"/>
      <c r="T133" s="1"/>
      <c r="U133" s="1"/>
    </row>
    <row r="134">
      <c r="A134" s="1"/>
      <c r="B134" s="1"/>
      <c r="C134" s="1"/>
      <c r="D134" s="1"/>
      <c r="E134" s="1"/>
      <c r="F134" s="1"/>
      <c r="G134" s="1"/>
      <c r="H134" s="1"/>
      <c r="I134" s="1"/>
      <c r="J134" s="1"/>
      <c r="K134" s="1"/>
      <c r="L134" s="1"/>
      <c r="M134" s="1"/>
      <c r="N134" s="1"/>
      <c r="O134" s="1"/>
      <c r="P134" s="1"/>
      <c r="Q134" s="1"/>
      <c r="R134" s="1"/>
      <c r="S134" s="1"/>
      <c r="T134" s="1"/>
      <c r="U134" s="1"/>
    </row>
    <row r="135">
      <c r="A135" s="1"/>
      <c r="B135" s="1"/>
      <c r="C135" s="1"/>
      <c r="D135" s="1"/>
      <c r="E135" s="1"/>
      <c r="F135" s="1"/>
      <c r="G135" s="1"/>
      <c r="H135" s="1"/>
      <c r="I135" s="1"/>
      <c r="J135" s="1"/>
      <c r="K135" s="1"/>
      <c r="L135" s="1"/>
      <c r="M135" s="1"/>
      <c r="N135" s="1"/>
      <c r="O135" s="1"/>
      <c r="P135" s="1"/>
      <c r="Q135" s="1"/>
      <c r="R135" s="1"/>
      <c r="S135" s="1"/>
      <c r="T135" s="1"/>
      <c r="U135" s="1"/>
    </row>
    <row r="136">
      <c r="A136" s="1"/>
      <c r="B136" s="1"/>
      <c r="C136" s="1"/>
      <c r="D136" s="1"/>
      <c r="E136" s="1"/>
      <c r="F136" s="1"/>
      <c r="G136" s="1"/>
      <c r="H136" s="1"/>
      <c r="I136" s="1"/>
      <c r="J136" s="1"/>
      <c r="K136" s="1"/>
      <c r="L136" s="1"/>
      <c r="M136" s="1"/>
      <c r="N136" s="1"/>
      <c r="O136" s="1"/>
      <c r="P136" s="1"/>
      <c r="Q136" s="1"/>
      <c r="R136" s="1"/>
      <c r="S136" s="1"/>
      <c r="T136" s="1"/>
      <c r="U136" s="1"/>
    </row>
    <row r="137">
      <c r="A137" s="1"/>
      <c r="B137" s="1"/>
      <c r="C137" s="1"/>
      <c r="D137" s="1"/>
      <c r="E137" s="1"/>
      <c r="F137" s="1"/>
      <c r="G137" s="1"/>
      <c r="H137" s="1"/>
      <c r="I137" s="1"/>
      <c r="J137" s="1"/>
      <c r="K137" s="1"/>
      <c r="L137" s="1"/>
      <c r="M137" s="1"/>
      <c r="N137" s="1"/>
      <c r="O137" s="1"/>
      <c r="P137" s="1"/>
      <c r="Q137" s="1"/>
      <c r="R137" s="1"/>
      <c r="S137" s="1"/>
      <c r="T137" s="1"/>
      <c r="U137" s="1"/>
    </row>
    <row r="138">
      <c r="A138" s="1"/>
      <c r="B138" s="1"/>
      <c r="C138" s="1"/>
      <c r="D138" s="1"/>
      <c r="E138" s="1"/>
      <c r="F138" s="1"/>
      <c r="G138" s="1"/>
      <c r="H138" s="1"/>
      <c r="I138" s="1"/>
      <c r="J138" s="1"/>
      <c r="K138" s="1"/>
      <c r="L138" s="1"/>
      <c r="M138" s="1"/>
      <c r="N138" s="1"/>
      <c r="O138" s="1"/>
      <c r="P138" s="1"/>
      <c r="Q138" s="1"/>
      <c r="R138" s="1"/>
      <c r="S138" s="1"/>
      <c r="T138" s="1"/>
      <c r="U138" s="1"/>
    </row>
    <row r="139">
      <c r="A139" s="1"/>
      <c r="B139" s="1"/>
      <c r="C139" s="1"/>
      <c r="D139" s="1"/>
      <c r="E139" s="1"/>
      <c r="F139" s="1"/>
      <c r="G139" s="1"/>
      <c r="H139" s="1"/>
      <c r="I139" s="1"/>
      <c r="J139" s="1"/>
      <c r="K139" s="1"/>
      <c r="L139" s="1"/>
      <c r="M139" s="1"/>
      <c r="N139" s="1"/>
      <c r="O139" s="1"/>
      <c r="P139" s="1"/>
      <c r="Q139" s="1"/>
      <c r="R139" s="1"/>
      <c r="S139" s="1"/>
      <c r="T139" s="1"/>
      <c r="U139" s="1"/>
    </row>
    <row r="140">
      <c r="A140" s="1"/>
      <c r="B140" s="1"/>
      <c r="C140" s="1"/>
      <c r="D140" s="1"/>
      <c r="E140" s="1"/>
      <c r="F140" s="1"/>
      <c r="G140" s="1"/>
      <c r="H140" s="1"/>
      <c r="I140" s="1"/>
      <c r="J140" s="1"/>
      <c r="K140" s="1"/>
      <c r="L140" s="1"/>
      <c r="M140" s="1"/>
      <c r="N140" s="1"/>
      <c r="O140" s="1"/>
      <c r="P140" s="1"/>
      <c r="Q140" s="1"/>
      <c r="R140" s="1"/>
      <c r="S140" s="1"/>
      <c r="T140" s="1"/>
      <c r="U140" s="1"/>
    </row>
    <row r="141">
      <c r="A141" s="1"/>
      <c r="B141" s="1"/>
      <c r="C141" s="1"/>
      <c r="D141" s="1"/>
      <c r="E141" s="1"/>
      <c r="F141" s="1"/>
      <c r="G141" s="1"/>
      <c r="H141" s="1"/>
      <c r="I141" s="1"/>
      <c r="J141" s="1"/>
      <c r="K141" s="1"/>
      <c r="L141" s="1"/>
      <c r="M141" s="1"/>
      <c r="N141" s="1"/>
      <c r="O141" s="1"/>
      <c r="P141" s="1"/>
      <c r="Q141" s="1"/>
      <c r="R141" s="1"/>
      <c r="S141" s="1"/>
      <c r="T141" s="1"/>
      <c r="U141" s="1"/>
    </row>
    <row r="142">
      <c r="A142" s="1"/>
      <c r="B142" s="1"/>
      <c r="C142" s="1"/>
      <c r="D142" s="1"/>
      <c r="E142" s="1"/>
      <c r="F142" s="1"/>
      <c r="G142" s="1"/>
      <c r="H142" s="1"/>
      <c r="I142" s="1"/>
      <c r="J142" s="1"/>
      <c r="K142" s="1"/>
      <c r="L142" s="1"/>
      <c r="M142" s="1"/>
      <c r="N142" s="1"/>
      <c r="O142" s="1"/>
      <c r="P142" s="1"/>
      <c r="Q142" s="1"/>
      <c r="R142" s="1"/>
      <c r="S142" s="1"/>
      <c r="T142" s="1"/>
      <c r="U142" s="1"/>
    </row>
    <row r="143">
      <c r="A143" s="1"/>
      <c r="B143" s="1"/>
      <c r="C143" s="1"/>
      <c r="D143" s="1"/>
      <c r="E143" s="1"/>
      <c r="F143" s="1"/>
      <c r="G143" s="1"/>
      <c r="H143" s="1"/>
      <c r="I143" s="1"/>
      <c r="J143" s="1"/>
      <c r="K143" s="1"/>
      <c r="L143" s="1"/>
      <c r="M143" s="1"/>
      <c r="N143" s="1"/>
      <c r="O143" s="1"/>
      <c r="P143" s="1"/>
      <c r="Q143" s="1"/>
      <c r="R143" s="1"/>
      <c r="S143" s="1"/>
      <c r="T143" s="1"/>
      <c r="U143" s="1"/>
    </row>
    <row r="144">
      <c r="A144" s="1"/>
      <c r="B144" s="1"/>
      <c r="C144" s="1"/>
      <c r="D144" s="1"/>
      <c r="E144" s="1"/>
      <c r="F144" s="1"/>
      <c r="G144" s="1"/>
      <c r="H144" s="1"/>
      <c r="I144" s="1"/>
      <c r="J144" s="1"/>
      <c r="K144" s="1"/>
      <c r="L144" s="1"/>
      <c r="M144" s="1"/>
      <c r="N144" s="1"/>
      <c r="O144" s="1"/>
      <c r="P144" s="1"/>
      <c r="Q144" s="1"/>
      <c r="R144" s="1"/>
      <c r="S144" s="1"/>
      <c r="T144" s="1"/>
      <c r="U144" s="1"/>
    </row>
    <row r="145">
      <c r="A145" s="1"/>
      <c r="B145" s="1"/>
      <c r="C145" s="1"/>
      <c r="D145" s="1"/>
      <c r="E145" s="1"/>
      <c r="F145" s="1"/>
      <c r="G145" s="1"/>
      <c r="H145" s="1"/>
      <c r="I145" s="1"/>
      <c r="J145" s="1"/>
      <c r="K145" s="1"/>
      <c r="L145" s="1"/>
      <c r="M145" s="1"/>
      <c r="N145" s="1"/>
      <c r="O145" s="1"/>
      <c r="P145" s="1"/>
      <c r="Q145" s="1"/>
      <c r="R145" s="1"/>
      <c r="S145" s="1"/>
      <c r="T145" s="1"/>
      <c r="U145" s="1"/>
    </row>
    <row r="146">
      <c r="A146" s="1"/>
      <c r="B146" s="1"/>
      <c r="C146" s="1"/>
      <c r="D146" s="1"/>
      <c r="E146" s="1"/>
      <c r="F146" s="1"/>
      <c r="G146" s="1"/>
      <c r="H146" s="1"/>
      <c r="I146" s="1"/>
      <c r="J146" s="1"/>
      <c r="K146" s="1"/>
      <c r="L146" s="1"/>
      <c r="M146" s="1"/>
      <c r="N146" s="1"/>
      <c r="O146" s="1"/>
      <c r="P146" s="1"/>
      <c r="Q146" s="1"/>
      <c r="R146" s="1"/>
      <c r="S146" s="1"/>
      <c r="T146" s="1"/>
      <c r="U146" s="1"/>
    </row>
    <row r="147">
      <c r="A147" s="1"/>
      <c r="B147" s="1"/>
      <c r="C147" s="1"/>
      <c r="D147" s="1"/>
      <c r="E147" s="1"/>
      <c r="F147" s="1"/>
      <c r="G147" s="1"/>
      <c r="H147" s="1"/>
      <c r="I147" s="1"/>
      <c r="J147" s="1"/>
      <c r="K147" s="1"/>
      <c r="L147" s="1"/>
      <c r="M147" s="1"/>
      <c r="N147" s="1"/>
      <c r="O147" s="1"/>
      <c r="P147" s="1"/>
      <c r="Q147" s="1"/>
      <c r="R147" s="1"/>
      <c r="S147" s="1"/>
      <c r="T147" s="1"/>
      <c r="U147" s="1"/>
    </row>
    <row r="148">
      <c r="A148" s="1"/>
      <c r="B148" s="1"/>
      <c r="C148" s="1"/>
      <c r="D148" s="1"/>
      <c r="E148" s="1"/>
      <c r="F148" s="1"/>
      <c r="G148" s="1"/>
      <c r="H148" s="1"/>
      <c r="I148" s="1"/>
      <c r="J148" s="1"/>
      <c r="K148" s="1"/>
      <c r="L148" s="1"/>
      <c r="M148" s="1"/>
      <c r="N148" s="1"/>
      <c r="O148" s="1"/>
      <c r="P148" s="1"/>
      <c r="Q148" s="1"/>
      <c r="R148" s="1"/>
      <c r="S148" s="1"/>
      <c r="T148" s="1"/>
      <c r="U148" s="1"/>
    </row>
    <row r="149">
      <c r="A149" s="1"/>
      <c r="B149" s="1"/>
      <c r="C149" s="1"/>
      <c r="D149" s="1"/>
      <c r="E149" s="1"/>
      <c r="F149" s="1"/>
      <c r="G149" s="1"/>
      <c r="H149" s="1"/>
      <c r="I149" s="1"/>
      <c r="J149" s="1"/>
      <c r="K149" s="1"/>
      <c r="L149" s="1"/>
      <c r="M149" s="1"/>
      <c r="N149" s="1"/>
      <c r="O149" s="1"/>
      <c r="P149" s="1"/>
      <c r="Q149" s="1"/>
      <c r="R149" s="1"/>
      <c r="S149" s="1"/>
      <c r="T149" s="1"/>
      <c r="U149" s="1"/>
    </row>
    <row r="150">
      <c r="A150" s="1"/>
      <c r="B150" s="1"/>
      <c r="C150" s="1"/>
      <c r="D150" s="1"/>
      <c r="E150" s="1"/>
      <c r="F150" s="1"/>
      <c r="G150" s="1"/>
      <c r="H150" s="1"/>
      <c r="I150" s="1"/>
      <c r="J150" s="1"/>
      <c r="K150" s="1"/>
      <c r="L150" s="1"/>
      <c r="M150" s="1"/>
      <c r="N150" s="1"/>
      <c r="O150" s="1"/>
      <c r="P150" s="1"/>
      <c r="Q150" s="1"/>
      <c r="R150" s="1"/>
      <c r="S150" s="1"/>
      <c r="T150" s="1"/>
      <c r="U150" s="1"/>
    </row>
    <row r="151">
      <c r="A151" s="1"/>
      <c r="B151" s="1"/>
      <c r="C151" s="1"/>
      <c r="D151" s="1"/>
      <c r="E151" s="1"/>
      <c r="F151" s="1"/>
      <c r="G151" s="1"/>
      <c r="H151" s="1"/>
      <c r="I151" s="1"/>
      <c r="J151" s="1"/>
      <c r="K151" s="1"/>
      <c r="L151" s="1"/>
      <c r="M151" s="1"/>
      <c r="N151" s="1"/>
      <c r="O151" s="1"/>
      <c r="P151" s="1"/>
      <c r="Q151" s="1"/>
      <c r="R151" s="1"/>
      <c r="S151" s="1"/>
      <c r="T151" s="1"/>
      <c r="U151" s="1"/>
    </row>
    <row r="152">
      <c r="A152" s="1"/>
      <c r="B152" s="1"/>
      <c r="C152" s="1"/>
      <c r="D152" s="1"/>
      <c r="E152" s="1"/>
      <c r="F152" s="1"/>
      <c r="G152" s="1"/>
      <c r="H152" s="1"/>
      <c r="I152" s="1"/>
      <c r="J152" s="1"/>
      <c r="K152" s="1"/>
      <c r="L152" s="1"/>
      <c r="M152" s="1"/>
      <c r="N152" s="1"/>
      <c r="O152" s="1"/>
      <c r="P152" s="1"/>
      <c r="Q152" s="1"/>
      <c r="R152" s="1"/>
      <c r="S152" s="1"/>
      <c r="T152" s="1"/>
      <c r="U152" s="1"/>
    </row>
    <row r="153">
      <c r="A153" s="1"/>
      <c r="B153" s="1"/>
      <c r="C153" s="1"/>
      <c r="D153" s="1"/>
      <c r="E153" s="1"/>
      <c r="F153" s="1"/>
      <c r="G153" s="1"/>
      <c r="H153" s="1"/>
      <c r="I153" s="1"/>
      <c r="J153" s="1"/>
      <c r="K153" s="1"/>
      <c r="L153" s="1"/>
      <c r="M153" s="1"/>
      <c r="N153" s="1"/>
      <c r="O153" s="1"/>
      <c r="P153" s="1"/>
      <c r="Q153" s="1"/>
      <c r="R153" s="1"/>
      <c r="S153" s="1"/>
      <c r="T153" s="1"/>
      <c r="U153" s="1"/>
    </row>
    <row r="154">
      <c r="A154" s="1"/>
      <c r="B154" s="1"/>
      <c r="C154" s="1"/>
      <c r="D154" s="1"/>
      <c r="E154" s="1"/>
      <c r="F154" s="1"/>
      <c r="G154" s="1"/>
      <c r="H154" s="1"/>
      <c r="I154" s="1"/>
      <c r="J154" s="1"/>
      <c r="K154" s="1"/>
      <c r="L154" s="1"/>
      <c r="M154" s="1"/>
      <c r="N154" s="1"/>
      <c r="O154" s="1"/>
      <c r="P154" s="1"/>
      <c r="Q154" s="1"/>
      <c r="R154" s="1"/>
      <c r="S154" s="1"/>
      <c r="T154" s="1"/>
      <c r="U154" s="1"/>
    </row>
    <row r="155">
      <c r="A155" s="1"/>
      <c r="B155" s="1"/>
      <c r="C155" s="1"/>
      <c r="D155" s="1"/>
      <c r="E155" s="1"/>
      <c r="F155" s="1"/>
      <c r="G155" s="1"/>
      <c r="H155" s="1"/>
      <c r="I155" s="1"/>
      <c r="J155" s="1"/>
      <c r="K155" s="1"/>
      <c r="L155" s="1"/>
      <c r="M155" s="1"/>
      <c r="N155" s="1"/>
      <c r="O155" s="1"/>
      <c r="P155" s="1"/>
      <c r="Q155" s="1"/>
      <c r="R155" s="1"/>
      <c r="S155" s="1"/>
      <c r="T155" s="1"/>
      <c r="U155" s="1"/>
    </row>
    <row r="156">
      <c r="A156" s="1"/>
      <c r="B156" s="1"/>
      <c r="C156" s="1"/>
      <c r="D156" s="1"/>
      <c r="E156" s="1"/>
      <c r="F156" s="1"/>
      <c r="G156" s="1"/>
      <c r="H156" s="1"/>
      <c r="I156" s="1"/>
      <c r="J156" s="1"/>
      <c r="K156" s="1"/>
      <c r="L156" s="1"/>
      <c r="M156" s="1"/>
      <c r="N156" s="1"/>
      <c r="O156" s="1"/>
      <c r="P156" s="1"/>
      <c r="Q156" s="1"/>
      <c r="R156" s="1"/>
      <c r="S156" s="1"/>
      <c r="T156" s="1"/>
      <c r="U156" s="1"/>
    </row>
    <row r="157">
      <c r="A157" s="1"/>
      <c r="B157" s="1"/>
      <c r="C157" s="1"/>
      <c r="D157" s="1"/>
      <c r="E157" s="1"/>
      <c r="F157" s="1"/>
      <c r="G157" s="1"/>
      <c r="H157" s="1"/>
      <c r="I157" s="1"/>
      <c r="J157" s="1"/>
      <c r="K157" s="1"/>
      <c r="L157" s="1"/>
      <c r="M157" s="1"/>
      <c r="N157" s="1"/>
      <c r="O157" s="1"/>
      <c r="P157" s="1"/>
      <c r="Q157" s="1"/>
      <c r="R157" s="1"/>
      <c r="S157" s="1"/>
      <c r="T157" s="1"/>
      <c r="U157" s="1"/>
    </row>
    <row r="158">
      <c r="A158" s="1"/>
      <c r="B158" s="1"/>
      <c r="C158" s="1"/>
      <c r="D158" s="1"/>
      <c r="E158" s="1"/>
      <c r="F158" s="1"/>
      <c r="G158" s="1"/>
      <c r="H158" s="1"/>
      <c r="I158" s="1"/>
      <c r="J158" s="1"/>
      <c r="K158" s="1"/>
      <c r="L158" s="1"/>
      <c r="M158" s="1"/>
      <c r="N158" s="1"/>
      <c r="O158" s="1"/>
      <c r="P158" s="1"/>
      <c r="Q158" s="1"/>
      <c r="R158" s="1"/>
      <c r="S158" s="1"/>
      <c r="T158" s="1"/>
      <c r="U158" s="1"/>
    </row>
    <row r="159">
      <c r="A159" s="1"/>
      <c r="B159" s="1"/>
      <c r="C159" s="1"/>
      <c r="D159" s="1"/>
      <c r="E159" s="1"/>
      <c r="F159" s="1"/>
      <c r="G159" s="1"/>
      <c r="H159" s="1"/>
      <c r="I159" s="1"/>
      <c r="J159" s="1"/>
      <c r="K159" s="1"/>
      <c r="L159" s="1"/>
      <c r="M159" s="1"/>
      <c r="N159" s="1"/>
      <c r="O159" s="1"/>
      <c r="P159" s="1"/>
      <c r="Q159" s="1"/>
      <c r="R159" s="1"/>
      <c r="S159" s="1"/>
      <c r="T159" s="1"/>
      <c r="U159" s="1"/>
    </row>
    <row r="160">
      <c r="A160" s="1"/>
      <c r="B160" s="1"/>
      <c r="C160" s="1"/>
      <c r="D160" s="1"/>
      <c r="E160" s="1"/>
      <c r="F160" s="1"/>
      <c r="G160" s="1"/>
      <c r="H160" s="1"/>
      <c r="I160" s="1"/>
      <c r="J160" s="1"/>
      <c r="K160" s="1"/>
      <c r="L160" s="1"/>
      <c r="M160" s="1"/>
      <c r="N160" s="1"/>
      <c r="O160" s="1"/>
      <c r="P160" s="1"/>
      <c r="Q160" s="1"/>
      <c r="R160" s="1"/>
      <c r="S160" s="1"/>
      <c r="T160" s="1"/>
      <c r="U160" s="1"/>
    </row>
    <row r="161">
      <c r="A161" s="1"/>
      <c r="B161" s="1"/>
      <c r="C161" s="1"/>
      <c r="D161" s="1"/>
      <c r="E161" s="1"/>
      <c r="F161" s="1"/>
      <c r="G161" s="1"/>
      <c r="H161" s="1"/>
      <c r="I161" s="1"/>
      <c r="J161" s="1"/>
      <c r="K161" s="1"/>
      <c r="L161" s="1"/>
      <c r="M161" s="1"/>
      <c r="N161" s="1"/>
      <c r="O161" s="1"/>
      <c r="P161" s="1"/>
      <c r="Q161" s="1"/>
      <c r="R161" s="1"/>
      <c r="S161" s="1"/>
      <c r="T161" s="1"/>
      <c r="U161" s="1"/>
    </row>
    <row r="162">
      <c r="A162" s="1"/>
      <c r="B162" s="1"/>
      <c r="C162" s="1"/>
      <c r="D162" s="1"/>
      <c r="E162" s="1"/>
      <c r="F162" s="1"/>
      <c r="G162" s="1"/>
      <c r="H162" s="1"/>
      <c r="I162" s="1"/>
      <c r="J162" s="1"/>
      <c r="K162" s="1"/>
      <c r="L162" s="1"/>
      <c r="M162" s="1"/>
      <c r="N162" s="1"/>
      <c r="O162" s="1"/>
      <c r="P162" s="1"/>
      <c r="Q162" s="1"/>
      <c r="R162" s="1"/>
      <c r="S162" s="1"/>
      <c r="T162" s="1"/>
      <c r="U162" s="1"/>
    </row>
    <row r="163">
      <c r="A163" s="1"/>
      <c r="B163" s="1"/>
      <c r="C163" s="1"/>
      <c r="D163" s="1"/>
      <c r="E163" s="1"/>
      <c r="F163" s="1"/>
      <c r="G163" s="1"/>
      <c r="H163" s="1"/>
      <c r="I163" s="1"/>
      <c r="J163" s="1"/>
      <c r="K163" s="1"/>
      <c r="L163" s="1"/>
      <c r="M163" s="1"/>
      <c r="N163" s="1"/>
      <c r="O163" s="1"/>
      <c r="P163" s="1"/>
      <c r="Q163" s="1"/>
      <c r="R163" s="1"/>
      <c r="S163" s="1"/>
      <c r="T163" s="1"/>
      <c r="U163" s="1"/>
    </row>
    <row r="164">
      <c r="A164" s="1"/>
      <c r="B164" s="1"/>
      <c r="C164" s="1"/>
      <c r="D164" s="1"/>
      <c r="E164" s="1"/>
      <c r="F164" s="1"/>
      <c r="G164" s="1"/>
      <c r="H164" s="1"/>
      <c r="I164" s="1"/>
      <c r="J164" s="1"/>
      <c r="K164" s="1"/>
      <c r="L164" s="1"/>
      <c r="M164" s="1"/>
      <c r="N164" s="1"/>
      <c r="O164" s="1"/>
      <c r="P164" s="1"/>
      <c r="Q164" s="1"/>
      <c r="R164" s="1"/>
      <c r="S164" s="1"/>
      <c r="T164" s="1"/>
      <c r="U164" s="1"/>
    </row>
    <row r="165">
      <c r="A165" s="1"/>
      <c r="B165" s="1"/>
      <c r="C165" s="1"/>
      <c r="D165" s="1"/>
      <c r="E165" s="1"/>
      <c r="F165" s="1"/>
      <c r="G165" s="1"/>
      <c r="H165" s="1"/>
      <c r="I165" s="1"/>
      <c r="J165" s="1"/>
      <c r="K165" s="1"/>
      <c r="L165" s="1"/>
      <c r="M165" s="1"/>
      <c r="N165" s="1"/>
      <c r="O165" s="1"/>
      <c r="P165" s="1"/>
      <c r="Q165" s="1"/>
      <c r="R165" s="1"/>
      <c r="S165" s="1"/>
      <c r="T165" s="1"/>
      <c r="U165" s="1"/>
    </row>
    <row r="166">
      <c r="A166" s="1"/>
      <c r="B166" s="1"/>
      <c r="C166" s="1"/>
      <c r="D166" s="1"/>
      <c r="E166" s="1"/>
      <c r="F166" s="1"/>
      <c r="G166" s="1"/>
      <c r="H166" s="1"/>
      <c r="I166" s="1"/>
      <c r="J166" s="1"/>
      <c r="K166" s="1"/>
      <c r="L166" s="1"/>
      <c r="M166" s="1"/>
      <c r="N166" s="1"/>
      <c r="O166" s="1"/>
      <c r="P166" s="1"/>
      <c r="Q166" s="1"/>
      <c r="R166" s="1"/>
      <c r="S166" s="1"/>
      <c r="T166" s="1"/>
      <c r="U166" s="1"/>
    </row>
    <row r="167">
      <c r="A167" s="1"/>
      <c r="B167" s="1"/>
      <c r="C167" s="1"/>
      <c r="D167" s="1"/>
      <c r="E167" s="1"/>
      <c r="F167" s="1"/>
      <c r="G167" s="1"/>
      <c r="H167" s="1"/>
      <c r="I167" s="1"/>
      <c r="J167" s="1"/>
      <c r="K167" s="1"/>
      <c r="L167" s="1"/>
      <c r="M167" s="1"/>
      <c r="N167" s="1"/>
      <c r="O167" s="1"/>
      <c r="P167" s="1"/>
      <c r="Q167" s="1"/>
      <c r="R167" s="1"/>
      <c r="S167" s="1"/>
      <c r="T167" s="1"/>
      <c r="U167" s="1"/>
    </row>
    <row r="168">
      <c r="A168" s="1"/>
      <c r="B168" s="1"/>
      <c r="C168" s="1"/>
      <c r="D168" s="1"/>
      <c r="E168" s="1"/>
      <c r="F168" s="1"/>
      <c r="G168" s="1"/>
      <c r="H168" s="1"/>
      <c r="I168" s="1"/>
      <c r="J168" s="1"/>
      <c r="K168" s="1"/>
      <c r="L168" s="1"/>
      <c r="M168" s="1"/>
      <c r="N168" s="1"/>
      <c r="O168" s="1"/>
      <c r="P168" s="1"/>
      <c r="Q168" s="1"/>
      <c r="R168" s="1"/>
      <c r="S168" s="1"/>
      <c r="T168" s="1"/>
      <c r="U168" s="1"/>
    </row>
    <row r="169">
      <c r="A169" s="1"/>
      <c r="B169" s="1"/>
      <c r="C169" s="1"/>
      <c r="D169" s="1"/>
      <c r="E169" s="1"/>
      <c r="F169" s="1"/>
      <c r="G169" s="1"/>
      <c r="H169" s="1"/>
      <c r="I169" s="1"/>
      <c r="J169" s="1"/>
      <c r="K169" s="1"/>
      <c r="L169" s="1"/>
      <c r="M169" s="1"/>
      <c r="N169" s="1"/>
      <c r="O169" s="1"/>
      <c r="P169" s="1"/>
      <c r="Q169" s="1"/>
      <c r="R169" s="1"/>
      <c r="S169" s="1"/>
      <c r="T169" s="1"/>
      <c r="U169" s="1"/>
    </row>
    <row r="170">
      <c r="A170" s="1"/>
      <c r="B170" s="1"/>
      <c r="C170" s="1"/>
      <c r="D170" s="1"/>
      <c r="E170" s="1"/>
      <c r="F170" s="1"/>
      <c r="G170" s="1"/>
      <c r="H170" s="1"/>
      <c r="I170" s="1"/>
      <c r="J170" s="1"/>
      <c r="K170" s="1"/>
      <c r="L170" s="1"/>
      <c r="M170" s="1"/>
      <c r="N170" s="1"/>
      <c r="O170" s="1"/>
      <c r="P170" s="1"/>
      <c r="Q170" s="1"/>
      <c r="R170" s="1"/>
      <c r="S170" s="1"/>
      <c r="T170" s="1"/>
      <c r="U170" s="1"/>
    </row>
    <row r="171">
      <c r="A171" s="1"/>
      <c r="B171" s="1"/>
      <c r="C171" s="1"/>
      <c r="D171" s="1"/>
      <c r="E171" s="1"/>
      <c r="F171" s="1"/>
      <c r="G171" s="1"/>
      <c r="H171" s="1"/>
      <c r="I171" s="1"/>
      <c r="J171" s="1"/>
      <c r="K171" s="1"/>
      <c r="L171" s="1"/>
      <c r="M171" s="1"/>
      <c r="N171" s="1"/>
      <c r="O171" s="1"/>
      <c r="P171" s="1"/>
      <c r="Q171" s="1"/>
      <c r="R171" s="1"/>
      <c r="S171" s="1"/>
      <c r="T171" s="1"/>
      <c r="U171" s="1"/>
    </row>
    <row r="172">
      <c r="A172" s="1"/>
      <c r="B172" s="1"/>
      <c r="C172" s="1"/>
      <c r="D172" s="1"/>
      <c r="E172" s="1"/>
      <c r="F172" s="1"/>
      <c r="G172" s="1"/>
      <c r="H172" s="1"/>
      <c r="I172" s="1"/>
      <c r="J172" s="1"/>
      <c r="K172" s="1"/>
      <c r="L172" s="1"/>
      <c r="M172" s="1"/>
      <c r="N172" s="1"/>
      <c r="O172" s="1"/>
      <c r="P172" s="1"/>
      <c r="Q172" s="1"/>
      <c r="R172" s="1"/>
      <c r="S172" s="1"/>
      <c r="T172" s="1"/>
      <c r="U172" s="1"/>
    </row>
    <row r="173">
      <c r="A173" s="1"/>
      <c r="B173" s="1"/>
      <c r="C173" s="1"/>
      <c r="D173" s="1"/>
      <c r="E173" s="1"/>
      <c r="F173" s="1"/>
      <c r="G173" s="1"/>
      <c r="H173" s="1"/>
      <c r="I173" s="1"/>
      <c r="J173" s="1"/>
      <c r="K173" s="1"/>
      <c r="L173" s="1"/>
      <c r="M173" s="1"/>
      <c r="N173" s="1"/>
      <c r="O173" s="1"/>
      <c r="P173" s="1"/>
      <c r="Q173" s="1"/>
      <c r="R173" s="1"/>
      <c r="S173" s="1"/>
      <c r="T173" s="1"/>
      <c r="U173" s="1"/>
    </row>
    <row r="174">
      <c r="A174" s="1"/>
      <c r="B174" s="1"/>
      <c r="C174" s="1"/>
      <c r="D174" s="1"/>
      <c r="E174" s="1"/>
      <c r="F174" s="1"/>
      <c r="G174" s="1"/>
      <c r="H174" s="1"/>
      <c r="I174" s="1"/>
      <c r="J174" s="1"/>
      <c r="K174" s="1"/>
      <c r="L174" s="1"/>
      <c r="M174" s="1"/>
      <c r="N174" s="1"/>
      <c r="O174" s="1"/>
      <c r="P174" s="1"/>
      <c r="Q174" s="1"/>
      <c r="R174" s="1"/>
      <c r="S174" s="1"/>
      <c r="T174" s="1"/>
      <c r="U174" s="1"/>
    </row>
    <row r="175">
      <c r="A175" s="1"/>
      <c r="B175" s="1"/>
      <c r="C175" s="1"/>
      <c r="D175" s="1"/>
      <c r="E175" s="1"/>
      <c r="F175" s="1"/>
      <c r="G175" s="1"/>
      <c r="H175" s="1"/>
      <c r="I175" s="1"/>
      <c r="J175" s="1"/>
      <c r="K175" s="1"/>
      <c r="L175" s="1"/>
      <c r="M175" s="1"/>
      <c r="N175" s="1"/>
      <c r="O175" s="1"/>
      <c r="P175" s="1"/>
      <c r="Q175" s="1"/>
      <c r="R175" s="1"/>
      <c r="S175" s="1"/>
      <c r="T175" s="1"/>
      <c r="U175" s="1"/>
    </row>
    <row r="176">
      <c r="A176" s="1"/>
      <c r="B176" s="1"/>
      <c r="C176" s="1"/>
      <c r="D176" s="1"/>
      <c r="E176" s="1"/>
      <c r="F176" s="1"/>
      <c r="G176" s="1"/>
      <c r="H176" s="1"/>
      <c r="I176" s="1"/>
      <c r="J176" s="1"/>
      <c r="K176" s="1"/>
      <c r="L176" s="1"/>
      <c r="M176" s="1"/>
      <c r="N176" s="1"/>
      <c r="O176" s="1"/>
      <c r="P176" s="1"/>
      <c r="Q176" s="1"/>
      <c r="R176" s="1"/>
      <c r="S176" s="1"/>
      <c r="T176" s="1"/>
      <c r="U176" s="1"/>
    </row>
    <row r="177">
      <c r="A177" s="1"/>
      <c r="B177" s="1"/>
      <c r="C177" s="1"/>
      <c r="D177" s="1"/>
      <c r="E177" s="1"/>
      <c r="F177" s="1"/>
      <c r="G177" s="1"/>
      <c r="H177" s="1"/>
      <c r="I177" s="1"/>
      <c r="J177" s="1"/>
      <c r="K177" s="1"/>
      <c r="L177" s="1"/>
      <c r="M177" s="1"/>
      <c r="N177" s="1"/>
      <c r="O177" s="1"/>
      <c r="P177" s="1"/>
      <c r="Q177" s="1"/>
      <c r="R177" s="1"/>
      <c r="S177" s="1"/>
      <c r="T177" s="1"/>
      <c r="U177" s="1"/>
    </row>
    <row r="178">
      <c r="A178" s="1"/>
      <c r="B178" s="1"/>
      <c r="C178" s="1"/>
      <c r="D178" s="1"/>
      <c r="E178" s="1"/>
      <c r="F178" s="1"/>
      <c r="G178" s="1"/>
      <c r="H178" s="1"/>
      <c r="I178" s="1"/>
      <c r="J178" s="1"/>
      <c r="K178" s="1"/>
      <c r="L178" s="1"/>
      <c r="M178" s="1"/>
      <c r="N178" s="1"/>
      <c r="O178" s="1"/>
      <c r="P178" s="1"/>
      <c r="Q178" s="1"/>
      <c r="R178" s="1"/>
      <c r="S178" s="1"/>
      <c r="T178" s="1"/>
      <c r="U178" s="1"/>
    </row>
    <row r="179">
      <c r="A179" s="1"/>
      <c r="B179" s="1"/>
      <c r="C179" s="1"/>
      <c r="D179" s="1"/>
      <c r="E179" s="1"/>
      <c r="F179" s="1"/>
      <c r="G179" s="1"/>
      <c r="H179" s="1"/>
      <c r="I179" s="1"/>
      <c r="J179" s="1"/>
      <c r="K179" s="1"/>
      <c r="L179" s="1"/>
      <c r="M179" s="1"/>
      <c r="N179" s="1"/>
      <c r="O179" s="1"/>
      <c r="P179" s="1"/>
      <c r="Q179" s="1"/>
      <c r="R179" s="1"/>
      <c r="S179" s="1"/>
      <c r="T179" s="1"/>
      <c r="U179" s="1"/>
    </row>
    <row r="180">
      <c r="A180" s="1"/>
      <c r="B180" s="1"/>
      <c r="C180" s="1"/>
      <c r="D180" s="1"/>
      <c r="E180" s="1"/>
      <c r="F180" s="1"/>
      <c r="G180" s="1"/>
      <c r="H180" s="1"/>
      <c r="I180" s="1"/>
      <c r="J180" s="1"/>
      <c r="K180" s="1"/>
      <c r="L180" s="1"/>
      <c r="M180" s="1"/>
      <c r="N180" s="1"/>
      <c r="O180" s="1"/>
      <c r="P180" s="1"/>
      <c r="Q180" s="1"/>
      <c r="R180" s="1"/>
      <c r="S180" s="1"/>
      <c r="T180" s="1"/>
      <c r="U180" s="1"/>
    </row>
    <row r="181">
      <c r="A181" s="1"/>
      <c r="B181" s="1"/>
      <c r="C181" s="1"/>
      <c r="D181" s="1"/>
      <c r="E181" s="1"/>
      <c r="F181" s="1"/>
      <c r="G181" s="1"/>
      <c r="H181" s="1"/>
      <c r="I181" s="1"/>
      <c r="J181" s="1"/>
      <c r="K181" s="1"/>
      <c r="L181" s="1"/>
      <c r="M181" s="1"/>
      <c r="N181" s="1"/>
      <c r="O181" s="1"/>
      <c r="P181" s="1"/>
      <c r="Q181" s="1"/>
      <c r="R181" s="1"/>
      <c r="S181" s="1"/>
      <c r="T181" s="1"/>
      <c r="U181" s="1"/>
    </row>
    <row r="182">
      <c r="A182" s="1"/>
      <c r="B182" s="1"/>
      <c r="C182" s="1"/>
      <c r="D182" s="1"/>
      <c r="E182" s="1"/>
      <c r="F182" s="1"/>
      <c r="G182" s="1"/>
      <c r="H182" s="1"/>
      <c r="I182" s="1"/>
      <c r="J182" s="1"/>
      <c r="K182" s="1"/>
      <c r="L182" s="1"/>
      <c r="M182" s="1"/>
      <c r="N182" s="1"/>
      <c r="O182" s="1"/>
      <c r="P182" s="1"/>
      <c r="Q182" s="1"/>
      <c r="R182" s="1"/>
      <c r="S182" s="1"/>
      <c r="T182" s="1"/>
      <c r="U182" s="1"/>
    </row>
    <row r="183">
      <c r="A183" s="1"/>
      <c r="B183" s="1"/>
      <c r="C183" s="1"/>
      <c r="D183" s="1"/>
      <c r="E183" s="1"/>
      <c r="F183" s="1"/>
      <c r="G183" s="1"/>
      <c r="H183" s="1"/>
      <c r="I183" s="1"/>
      <c r="J183" s="1"/>
      <c r="K183" s="1"/>
      <c r="L183" s="1"/>
      <c r="M183" s="1"/>
      <c r="N183" s="1"/>
      <c r="O183" s="1"/>
      <c r="P183" s="1"/>
      <c r="Q183" s="1"/>
      <c r="R183" s="1"/>
      <c r="S183" s="1"/>
      <c r="T183" s="1"/>
      <c r="U183" s="1"/>
    </row>
    <row r="184">
      <c r="A184" s="1"/>
      <c r="B184" s="1"/>
      <c r="C184" s="1"/>
      <c r="D184" s="1"/>
      <c r="E184" s="1"/>
      <c r="F184" s="1"/>
      <c r="G184" s="1"/>
      <c r="H184" s="1"/>
      <c r="I184" s="1"/>
      <c r="J184" s="1"/>
      <c r="K184" s="1"/>
      <c r="L184" s="1"/>
      <c r="M184" s="1"/>
      <c r="N184" s="1"/>
      <c r="O184" s="1"/>
      <c r="P184" s="1"/>
      <c r="Q184" s="1"/>
      <c r="R184" s="1"/>
      <c r="S184" s="1"/>
      <c r="T184" s="1"/>
      <c r="U184" s="1"/>
    </row>
    <row r="185">
      <c r="A185" s="1"/>
      <c r="B185" s="1"/>
      <c r="C185" s="1"/>
      <c r="D185" s="1"/>
      <c r="E185" s="1"/>
      <c r="F185" s="1"/>
      <c r="G185" s="1"/>
      <c r="H185" s="1"/>
      <c r="I185" s="1"/>
      <c r="J185" s="1"/>
      <c r="K185" s="1"/>
      <c r="L185" s="1"/>
      <c r="M185" s="1"/>
      <c r="N185" s="1"/>
      <c r="O185" s="1"/>
      <c r="P185" s="1"/>
      <c r="Q185" s="1"/>
      <c r="R185" s="1"/>
      <c r="S185" s="1"/>
      <c r="T185" s="1"/>
      <c r="U185" s="1"/>
    </row>
    <row r="186">
      <c r="A186" s="1"/>
      <c r="B186" s="1"/>
      <c r="C186" s="1"/>
      <c r="D186" s="1"/>
      <c r="E186" s="1"/>
      <c r="F186" s="1"/>
      <c r="G186" s="1"/>
      <c r="H186" s="1"/>
      <c r="I186" s="1"/>
      <c r="J186" s="1"/>
      <c r="K186" s="1"/>
      <c r="L186" s="1"/>
      <c r="M186" s="1"/>
      <c r="N186" s="1"/>
      <c r="O186" s="1"/>
      <c r="P186" s="1"/>
      <c r="Q186" s="1"/>
      <c r="R186" s="1"/>
      <c r="S186" s="1"/>
      <c r="T186" s="1"/>
      <c r="U186" s="1"/>
    </row>
    <row r="187">
      <c r="A187" s="1"/>
      <c r="B187" s="1"/>
      <c r="C187" s="1"/>
      <c r="D187" s="1"/>
      <c r="E187" s="1"/>
      <c r="F187" s="1"/>
      <c r="G187" s="1"/>
      <c r="H187" s="1"/>
      <c r="I187" s="1"/>
      <c r="J187" s="1"/>
      <c r="K187" s="1"/>
      <c r="L187" s="1"/>
      <c r="M187" s="1"/>
      <c r="N187" s="1"/>
      <c r="O187" s="1"/>
      <c r="P187" s="1"/>
      <c r="Q187" s="1"/>
      <c r="R187" s="1"/>
      <c r="S187" s="1"/>
      <c r="T187" s="1"/>
      <c r="U187" s="1"/>
    </row>
    <row r="188">
      <c r="A188" s="1"/>
      <c r="B188" s="1"/>
      <c r="C188" s="1"/>
      <c r="D188" s="1"/>
      <c r="E188" s="1"/>
      <c r="F188" s="1"/>
      <c r="G188" s="1"/>
      <c r="H188" s="1"/>
      <c r="I188" s="1"/>
      <c r="J188" s="1"/>
      <c r="K188" s="1"/>
      <c r="L188" s="1"/>
      <c r="M188" s="1"/>
      <c r="N188" s="1"/>
      <c r="O188" s="1"/>
      <c r="P188" s="1"/>
      <c r="Q188" s="1"/>
      <c r="R188" s="1"/>
      <c r="S188" s="1"/>
      <c r="T188" s="1"/>
      <c r="U188" s="1"/>
    </row>
    <row r="189">
      <c r="A189" s="1"/>
      <c r="B189" s="1"/>
      <c r="C189" s="1"/>
      <c r="D189" s="1"/>
      <c r="E189" s="1"/>
      <c r="F189" s="1"/>
      <c r="G189" s="1"/>
      <c r="H189" s="1"/>
      <c r="I189" s="1"/>
      <c r="J189" s="1"/>
      <c r="K189" s="1"/>
      <c r="L189" s="1"/>
      <c r="M189" s="1"/>
      <c r="N189" s="1"/>
      <c r="O189" s="1"/>
      <c r="P189" s="1"/>
      <c r="Q189" s="1"/>
      <c r="R189" s="1"/>
      <c r="S189" s="1"/>
      <c r="T189" s="1"/>
      <c r="U189" s="1"/>
    </row>
    <row r="190">
      <c r="A190" s="1"/>
      <c r="B190" s="1"/>
      <c r="C190" s="1"/>
      <c r="D190" s="1"/>
      <c r="E190" s="1"/>
      <c r="F190" s="1"/>
      <c r="G190" s="1"/>
      <c r="H190" s="1"/>
      <c r="I190" s="1"/>
      <c r="J190" s="1"/>
      <c r="K190" s="1"/>
      <c r="L190" s="1"/>
      <c r="M190" s="1"/>
      <c r="N190" s="1"/>
      <c r="O190" s="1"/>
      <c r="P190" s="1"/>
      <c r="Q190" s="1"/>
      <c r="R190" s="1"/>
      <c r="S190" s="1"/>
      <c r="T190" s="1"/>
      <c r="U190" s="1"/>
    </row>
    <row r="191">
      <c r="A191" s="1"/>
      <c r="B191" s="1"/>
      <c r="C191" s="1"/>
      <c r="D191" s="1"/>
      <c r="E191" s="1"/>
      <c r="F191" s="1"/>
      <c r="G191" s="1"/>
      <c r="H191" s="1"/>
      <c r="I191" s="1"/>
      <c r="J191" s="1"/>
      <c r="K191" s="1"/>
      <c r="L191" s="1"/>
      <c r="M191" s="1"/>
      <c r="N191" s="1"/>
      <c r="O191" s="1"/>
      <c r="P191" s="1"/>
      <c r="Q191" s="1"/>
      <c r="R191" s="1"/>
      <c r="S191" s="1"/>
      <c r="T191" s="1"/>
      <c r="U191" s="1"/>
    </row>
    <row r="192">
      <c r="A192" s="1"/>
      <c r="B192" s="1"/>
      <c r="C192" s="1"/>
      <c r="D192" s="1"/>
      <c r="E192" s="1"/>
      <c r="F192" s="1"/>
      <c r="G192" s="1"/>
      <c r="H192" s="1"/>
      <c r="I192" s="1"/>
      <c r="J192" s="1"/>
      <c r="K192" s="1"/>
      <c r="L192" s="1"/>
      <c r="M192" s="1"/>
      <c r="N192" s="1"/>
      <c r="O192" s="1"/>
      <c r="P192" s="1"/>
      <c r="Q192" s="1"/>
      <c r="R192" s="1"/>
      <c r="S192" s="1"/>
      <c r="T192" s="1"/>
      <c r="U192" s="1"/>
    </row>
    <row r="193">
      <c r="A193" s="1"/>
      <c r="B193" s="1"/>
      <c r="C193" s="1"/>
      <c r="D193" s="1"/>
      <c r="E193" s="1"/>
      <c r="F193" s="1"/>
      <c r="G193" s="1"/>
      <c r="H193" s="1"/>
      <c r="I193" s="1"/>
      <c r="J193" s="1"/>
      <c r="K193" s="1"/>
      <c r="L193" s="1"/>
      <c r="M193" s="1"/>
      <c r="N193" s="1"/>
      <c r="O193" s="1"/>
      <c r="P193" s="1"/>
      <c r="Q193" s="1"/>
      <c r="R193" s="1"/>
      <c r="S193" s="1"/>
      <c r="T193" s="1"/>
      <c r="U193" s="1"/>
    </row>
    <row r="194">
      <c r="A194" s="1"/>
      <c r="B194" s="1"/>
      <c r="C194" s="1"/>
      <c r="D194" s="1"/>
      <c r="E194" s="1"/>
      <c r="F194" s="1"/>
      <c r="G194" s="1"/>
      <c r="H194" s="1"/>
      <c r="I194" s="1"/>
      <c r="J194" s="1"/>
      <c r="K194" s="1"/>
      <c r="L194" s="1"/>
      <c r="M194" s="1"/>
      <c r="N194" s="1"/>
      <c r="O194" s="1"/>
      <c r="P194" s="1"/>
      <c r="Q194" s="1"/>
      <c r="R194" s="1"/>
      <c r="S194" s="1"/>
      <c r="T194" s="1"/>
      <c r="U194" s="1"/>
    </row>
    <row r="195">
      <c r="A195" s="1"/>
      <c r="B195" s="1"/>
      <c r="C195" s="1"/>
      <c r="D195" s="1"/>
      <c r="E195" s="1"/>
      <c r="F195" s="1"/>
      <c r="G195" s="1"/>
      <c r="H195" s="1"/>
      <c r="I195" s="1"/>
      <c r="J195" s="1"/>
      <c r="K195" s="1"/>
      <c r="L195" s="1"/>
      <c r="M195" s="1"/>
      <c r="N195" s="1"/>
      <c r="O195" s="1"/>
      <c r="P195" s="1"/>
      <c r="Q195" s="1"/>
      <c r="R195" s="1"/>
      <c r="S195" s="1"/>
      <c r="T195" s="1"/>
      <c r="U195" s="1"/>
    </row>
    <row r="196">
      <c r="A196" s="1"/>
      <c r="B196" s="1"/>
      <c r="C196" s="1"/>
      <c r="D196" s="1"/>
      <c r="E196" s="1"/>
      <c r="F196" s="1"/>
      <c r="G196" s="1"/>
      <c r="H196" s="1"/>
      <c r="I196" s="1"/>
      <c r="J196" s="1"/>
      <c r="K196" s="1"/>
      <c r="L196" s="1"/>
      <c r="M196" s="1"/>
      <c r="N196" s="1"/>
      <c r="O196" s="1"/>
      <c r="P196" s="1"/>
      <c r="Q196" s="1"/>
      <c r="R196" s="1"/>
      <c r="S196" s="1"/>
      <c r="T196" s="1"/>
      <c r="U196" s="1"/>
    </row>
    <row r="197">
      <c r="A197" s="1"/>
      <c r="B197" s="1"/>
      <c r="C197" s="1"/>
      <c r="D197" s="1"/>
      <c r="E197" s="1"/>
      <c r="F197" s="1"/>
      <c r="G197" s="1"/>
      <c r="H197" s="1"/>
      <c r="I197" s="1"/>
      <c r="J197" s="1"/>
      <c r="K197" s="1"/>
      <c r="L197" s="1"/>
      <c r="M197" s="1"/>
      <c r="N197" s="1"/>
      <c r="O197" s="1"/>
      <c r="P197" s="1"/>
      <c r="Q197" s="1"/>
      <c r="R197" s="1"/>
      <c r="S197" s="1"/>
      <c r="T197" s="1"/>
      <c r="U197" s="1"/>
    </row>
    <row r="198">
      <c r="A198" s="1"/>
      <c r="B198" s="1"/>
      <c r="C198" s="1"/>
      <c r="D198" s="1"/>
      <c r="E198" s="1"/>
      <c r="F198" s="1"/>
      <c r="G198" s="1"/>
      <c r="H198" s="1"/>
      <c r="I198" s="1"/>
      <c r="J198" s="1"/>
      <c r="K198" s="1"/>
      <c r="L198" s="1"/>
      <c r="M198" s="1"/>
      <c r="N198" s="1"/>
      <c r="O198" s="1"/>
      <c r="P198" s="1"/>
      <c r="Q198" s="1"/>
      <c r="R198" s="1"/>
      <c r="S198" s="1"/>
      <c r="T198" s="1"/>
      <c r="U198" s="1"/>
    </row>
    <row r="199">
      <c r="A199" s="1"/>
      <c r="B199" s="1"/>
      <c r="C199" s="1"/>
      <c r="D199" s="1"/>
      <c r="E199" s="1"/>
      <c r="F199" s="1"/>
      <c r="G199" s="1"/>
      <c r="H199" s="1"/>
      <c r="I199" s="1"/>
      <c r="J199" s="1"/>
      <c r="K199" s="1"/>
      <c r="L199" s="1"/>
      <c r="M199" s="1"/>
      <c r="N199" s="1"/>
      <c r="O199" s="1"/>
      <c r="P199" s="1"/>
      <c r="Q199" s="1"/>
      <c r="R199" s="1"/>
      <c r="S199" s="1"/>
      <c r="T199" s="1"/>
      <c r="U199" s="1"/>
    </row>
    <row r="200">
      <c r="A200" s="1"/>
      <c r="B200" s="1"/>
      <c r="C200" s="1"/>
      <c r="D200" s="1"/>
      <c r="E200" s="1"/>
      <c r="F200" s="1"/>
      <c r="G200" s="1"/>
      <c r="H200" s="1"/>
      <c r="I200" s="1"/>
      <c r="J200" s="1"/>
      <c r="K200" s="1"/>
      <c r="L200" s="1"/>
      <c r="M200" s="1"/>
      <c r="N200" s="1"/>
      <c r="O200" s="1"/>
      <c r="P200" s="1"/>
      <c r="Q200" s="1"/>
      <c r="R200" s="1"/>
      <c r="S200" s="1"/>
      <c r="T200" s="1"/>
      <c r="U200" s="1"/>
    </row>
    <row r="201">
      <c r="A201" s="1"/>
      <c r="B201" s="1"/>
      <c r="C201" s="1"/>
      <c r="D201" s="1"/>
      <c r="E201" s="1"/>
      <c r="F201" s="1"/>
      <c r="G201" s="1"/>
      <c r="H201" s="1"/>
      <c r="I201" s="1"/>
      <c r="J201" s="1"/>
      <c r="K201" s="1"/>
      <c r="L201" s="1"/>
      <c r="M201" s="1"/>
      <c r="N201" s="1"/>
      <c r="O201" s="1"/>
      <c r="P201" s="1"/>
      <c r="Q201" s="1"/>
      <c r="R201" s="1"/>
      <c r="S201" s="1"/>
      <c r="T201" s="1"/>
      <c r="U201" s="1"/>
    </row>
    <row r="202">
      <c r="A202" s="1"/>
      <c r="B202" s="1"/>
      <c r="C202" s="1"/>
      <c r="D202" s="1"/>
      <c r="E202" s="1"/>
      <c r="F202" s="1"/>
      <c r="G202" s="1"/>
      <c r="H202" s="1"/>
      <c r="I202" s="1"/>
      <c r="J202" s="1"/>
      <c r="K202" s="1"/>
      <c r="L202" s="1"/>
      <c r="M202" s="1"/>
      <c r="N202" s="1"/>
      <c r="O202" s="1"/>
      <c r="P202" s="1"/>
      <c r="Q202" s="1"/>
      <c r="R202" s="1"/>
      <c r="S202" s="1"/>
      <c r="T202" s="1"/>
      <c r="U202" s="1"/>
    </row>
    <row r="203">
      <c r="A203" s="1"/>
      <c r="B203" s="1"/>
      <c r="C203" s="1"/>
      <c r="D203" s="1"/>
      <c r="E203" s="1"/>
      <c r="F203" s="1"/>
      <c r="G203" s="1"/>
      <c r="H203" s="1"/>
      <c r="I203" s="1"/>
      <c r="J203" s="1"/>
      <c r="K203" s="1"/>
      <c r="L203" s="1"/>
      <c r="M203" s="1"/>
      <c r="N203" s="1"/>
      <c r="O203" s="1"/>
      <c r="P203" s="1"/>
      <c r="Q203" s="1"/>
      <c r="R203" s="1"/>
      <c r="S203" s="1"/>
      <c r="T203" s="1"/>
      <c r="U203" s="1"/>
    </row>
    <row r="204">
      <c r="A204" s="1"/>
      <c r="B204" s="1"/>
      <c r="C204" s="1"/>
      <c r="D204" s="1"/>
      <c r="E204" s="1"/>
      <c r="F204" s="1"/>
      <c r="G204" s="1"/>
      <c r="H204" s="1"/>
      <c r="I204" s="1"/>
      <c r="J204" s="1"/>
      <c r="K204" s="1"/>
      <c r="L204" s="1"/>
      <c r="M204" s="1"/>
      <c r="N204" s="1"/>
      <c r="O204" s="1"/>
      <c r="P204" s="1"/>
      <c r="Q204" s="1"/>
      <c r="R204" s="1"/>
      <c r="S204" s="1"/>
      <c r="T204" s="1"/>
      <c r="U204" s="1"/>
    </row>
    <row r="205">
      <c r="A205" s="1"/>
      <c r="B205" s="1"/>
      <c r="C205" s="1"/>
      <c r="D205" s="1"/>
      <c r="E205" s="1"/>
      <c r="F205" s="1"/>
      <c r="G205" s="1"/>
      <c r="H205" s="1"/>
      <c r="I205" s="1"/>
      <c r="J205" s="1"/>
      <c r="K205" s="1"/>
      <c r="L205" s="1"/>
      <c r="M205" s="1"/>
      <c r="N205" s="1"/>
      <c r="O205" s="1"/>
      <c r="P205" s="1"/>
      <c r="Q205" s="1"/>
      <c r="R205" s="1"/>
      <c r="S205" s="1"/>
      <c r="T205" s="1"/>
      <c r="U205" s="1"/>
    </row>
    <row r="206">
      <c r="A206" s="1"/>
      <c r="B206" s="1"/>
      <c r="C206" s="1"/>
      <c r="D206" s="1"/>
      <c r="E206" s="1"/>
      <c r="F206" s="1"/>
      <c r="G206" s="1"/>
      <c r="H206" s="1"/>
      <c r="I206" s="1"/>
      <c r="J206" s="1"/>
      <c r="K206" s="1"/>
      <c r="L206" s="1"/>
      <c r="M206" s="1"/>
      <c r="N206" s="1"/>
      <c r="O206" s="1"/>
      <c r="P206" s="1"/>
      <c r="Q206" s="1"/>
      <c r="R206" s="1"/>
      <c r="S206" s="1"/>
      <c r="T206" s="1"/>
      <c r="U206" s="1"/>
    </row>
    <row r="207">
      <c r="A207" s="1"/>
      <c r="B207" s="1"/>
      <c r="C207" s="1"/>
      <c r="D207" s="1"/>
      <c r="E207" s="1"/>
      <c r="F207" s="1"/>
      <c r="G207" s="1"/>
      <c r="H207" s="1"/>
      <c r="I207" s="1"/>
      <c r="J207" s="1"/>
      <c r="K207" s="1"/>
      <c r="L207" s="1"/>
      <c r="M207" s="1"/>
      <c r="N207" s="1"/>
      <c r="O207" s="1"/>
      <c r="P207" s="1"/>
      <c r="Q207" s="1"/>
      <c r="R207" s="1"/>
      <c r="S207" s="1"/>
      <c r="T207" s="1"/>
      <c r="U207" s="1"/>
    </row>
    <row r="208">
      <c r="A208" s="1"/>
      <c r="B208" s="1"/>
      <c r="C208" s="1"/>
      <c r="D208" s="1"/>
      <c r="E208" s="1"/>
      <c r="F208" s="1"/>
      <c r="G208" s="1"/>
      <c r="H208" s="1"/>
      <c r="I208" s="1"/>
      <c r="J208" s="1"/>
      <c r="K208" s="1"/>
      <c r="L208" s="1"/>
      <c r="M208" s="1"/>
      <c r="N208" s="1"/>
      <c r="O208" s="1"/>
      <c r="P208" s="1"/>
      <c r="Q208" s="1"/>
      <c r="R208" s="1"/>
      <c r="S208" s="1"/>
      <c r="T208" s="1"/>
      <c r="U208" s="1"/>
    </row>
    <row r="209">
      <c r="A209" s="1"/>
      <c r="B209" s="1"/>
      <c r="C209" s="1"/>
      <c r="D209" s="1"/>
      <c r="E209" s="1"/>
      <c r="F209" s="1"/>
      <c r="G209" s="1"/>
      <c r="H209" s="1"/>
      <c r="I209" s="1"/>
      <c r="J209" s="1"/>
      <c r="K209" s="1"/>
      <c r="L209" s="1"/>
      <c r="M209" s="1"/>
      <c r="N209" s="1"/>
      <c r="O209" s="1"/>
      <c r="P209" s="1"/>
      <c r="Q209" s="1"/>
      <c r="R209" s="1"/>
      <c r="S209" s="1"/>
      <c r="T209" s="1"/>
      <c r="U209" s="1"/>
    </row>
    <row r="210">
      <c r="A210" s="1"/>
      <c r="B210" s="1"/>
      <c r="C210" s="1"/>
      <c r="D210" s="1"/>
      <c r="E210" s="1"/>
      <c r="F210" s="1"/>
      <c r="G210" s="1"/>
      <c r="H210" s="1"/>
      <c r="I210" s="1"/>
      <c r="J210" s="1"/>
      <c r="K210" s="1"/>
      <c r="L210" s="1"/>
      <c r="M210" s="1"/>
      <c r="N210" s="1"/>
      <c r="O210" s="1"/>
      <c r="P210" s="1"/>
      <c r="Q210" s="1"/>
      <c r="R210" s="1"/>
      <c r="S210" s="1"/>
      <c r="T210" s="1"/>
      <c r="U210" s="1"/>
    </row>
    <row r="211">
      <c r="A211" s="1"/>
      <c r="B211" s="1"/>
      <c r="C211" s="1"/>
      <c r="D211" s="1"/>
      <c r="E211" s="1"/>
      <c r="F211" s="1"/>
      <c r="G211" s="1"/>
      <c r="H211" s="1"/>
      <c r="I211" s="1"/>
      <c r="J211" s="1"/>
      <c r="K211" s="1"/>
      <c r="L211" s="1"/>
      <c r="M211" s="1"/>
      <c r="N211" s="1"/>
      <c r="O211" s="1"/>
      <c r="P211" s="1"/>
      <c r="Q211" s="1"/>
      <c r="R211" s="1"/>
      <c r="S211" s="1"/>
      <c r="T211" s="1"/>
      <c r="U211" s="1"/>
    </row>
    <row r="212">
      <c r="A212" s="1"/>
      <c r="B212" s="1"/>
      <c r="C212" s="1"/>
      <c r="D212" s="1"/>
      <c r="E212" s="1"/>
      <c r="F212" s="1"/>
      <c r="G212" s="1"/>
      <c r="H212" s="1"/>
      <c r="I212" s="1"/>
      <c r="J212" s="1"/>
      <c r="K212" s="1"/>
      <c r="L212" s="1"/>
      <c r="M212" s="1"/>
      <c r="N212" s="1"/>
      <c r="O212" s="1"/>
      <c r="P212" s="1"/>
      <c r="Q212" s="1"/>
      <c r="R212" s="1"/>
      <c r="S212" s="1"/>
      <c r="T212" s="1"/>
      <c r="U212" s="1"/>
    </row>
    <row r="213">
      <c r="A213" s="1"/>
      <c r="B213" s="1"/>
      <c r="C213" s="1"/>
      <c r="D213" s="1"/>
      <c r="E213" s="1"/>
      <c r="F213" s="1"/>
      <c r="G213" s="1"/>
      <c r="H213" s="1"/>
      <c r="I213" s="1"/>
      <c r="J213" s="1"/>
      <c r="K213" s="1"/>
      <c r="L213" s="1"/>
      <c r="M213" s="1"/>
      <c r="N213" s="1"/>
      <c r="O213" s="1"/>
      <c r="P213" s="1"/>
      <c r="Q213" s="1"/>
      <c r="R213" s="1"/>
      <c r="S213" s="1"/>
      <c r="T213" s="1"/>
      <c r="U213" s="1"/>
    </row>
    <row r="214">
      <c r="A214" s="1"/>
      <c r="B214" s="1"/>
      <c r="C214" s="1"/>
      <c r="D214" s="1"/>
      <c r="E214" s="1"/>
      <c r="F214" s="1"/>
      <c r="G214" s="1"/>
      <c r="H214" s="1"/>
      <c r="I214" s="1"/>
      <c r="J214" s="1"/>
      <c r="K214" s="1"/>
      <c r="L214" s="1"/>
      <c r="M214" s="1"/>
      <c r="N214" s="1"/>
      <c r="O214" s="1"/>
      <c r="P214" s="1"/>
      <c r="Q214" s="1"/>
      <c r="R214" s="1"/>
      <c r="S214" s="1"/>
      <c r="T214" s="1"/>
      <c r="U214" s="1"/>
    </row>
    <row r="215">
      <c r="A215" s="1"/>
      <c r="B215" s="1"/>
      <c r="C215" s="1"/>
      <c r="D215" s="1"/>
      <c r="E215" s="1"/>
      <c r="F215" s="1"/>
      <c r="G215" s="1"/>
      <c r="H215" s="1"/>
      <c r="I215" s="1"/>
      <c r="J215" s="1"/>
      <c r="K215" s="1"/>
      <c r="L215" s="1"/>
      <c r="M215" s="1"/>
      <c r="N215" s="1"/>
      <c r="O215" s="1"/>
      <c r="P215" s="1"/>
      <c r="Q215" s="1"/>
      <c r="R215" s="1"/>
      <c r="S215" s="1"/>
      <c r="T215" s="1"/>
      <c r="U215" s="1"/>
    </row>
    <row r="216">
      <c r="A216" s="1"/>
      <c r="B216" s="1"/>
      <c r="C216" s="1"/>
      <c r="D216" s="1"/>
      <c r="E216" s="1"/>
      <c r="F216" s="1"/>
      <c r="G216" s="1"/>
      <c r="H216" s="1"/>
      <c r="I216" s="1"/>
      <c r="J216" s="1"/>
      <c r="K216" s="1"/>
      <c r="L216" s="1"/>
      <c r="M216" s="1"/>
      <c r="N216" s="1"/>
      <c r="O216" s="1"/>
      <c r="P216" s="1"/>
      <c r="Q216" s="1"/>
      <c r="R216" s="1"/>
      <c r="S216" s="1"/>
      <c r="T216" s="1"/>
      <c r="U216" s="1"/>
    </row>
    <row r="217">
      <c r="A217" s="1"/>
      <c r="B217" s="1"/>
      <c r="C217" s="1"/>
      <c r="D217" s="1"/>
      <c r="E217" s="1"/>
      <c r="F217" s="1"/>
      <c r="G217" s="1"/>
      <c r="H217" s="1"/>
      <c r="I217" s="1"/>
      <c r="J217" s="1"/>
      <c r="K217" s="1"/>
      <c r="L217" s="1"/>
      <c r="M217" s="1"/>
      <c r="N217" s="1"/>
      <c r="O217" s="1"/>
      <c r="P217" s="1"/>
      <c r="Q217" s="1"/>
      <c r="R217" s="1"/>
      <c r="S217" s="1"/>
      <c r="T217" s="1"/>
      <c r="U217" s="1"/>
    </row>
    <row r="218">
      <c r="A218" s="1"/>
      <c r="B218" s="1"/>
      <c r="C218" s="1"/>
      <c r="D218" s="1"/>
      <c r="E218" s="1"/>
      <c r="F218" s="1"/>
      <c r="G218" s="1"/>
      <c r="H218" s="1"/>
      <c r="I218" s="1"/>
      <c r="J218" s="1"/>
      <c r="K218" s="1"/>
      <c r="L218" s="1"/>
      <c r="M218" s="1"/>
      <c r="N218" s="1"/>
      <c r="O218" s="1"/>
      <c r="P218" s="1"/>
      <c r="Q218" s="1"/>
      <c r="R218" s="1"/>
      <c r="S218" s="1"/>
      <c r="T218" s="1"/>
      <c r="U218" s="1"/>
    </row>
    <row r="219">
      <c r="A219" s="1"/>
      <c r="B219" s="1"/>
      <c r="C219" s="1"/>
      <c r="D219" s="1"/>
      <c r="E219" s="1"/>
      <c r="F219" s="1"/>
      <c r="G219" s="1"/>
      <c r="H219" s="1"/>
      <c r="I219" s="1"/>
      <c r="J219" s="1"/>
      <c r="K219" s="1"/>
      <c r="L219" s="1"/>
      <c r="M219" s="1"/>
      <c r="N219" s="1"/>
      <c r="O219" s="1"/>
      <c r="P219" s="1"/>
      <c r="Q219" s="1"/>
      <c r="R219" s="1"/>
      <c r="S219" s="1"/>
      <c r="T219" s="1"/>
      <c r="U219" s="1"/>
    </row>
    <row r="220">
      <c r="A220" s="1"/>
      <c r="B220" s="1"/>
      <c r="C220" s="1"/>
      <c r="D220" s="1"/>
      <c r="E220" s="1"/>
      <c r="F220" s="1"/>
      <c r="G220" s="1"/>
      <c r="H220" s="1"/>
      <c r="I220" s="1"/>
      <c r="J220" s="1"/>
      <c r="K220" s="1"/>
      <c r="L220" s="1"/>
      <c r="M220" s="1"/>
      <c r="N220" s="1"/>
      <c r="O220" s="1"/>
      <c r="P220" s="1"/>
      <c r="Q220" s="1"/>
      <c r="R220" s="1"/>
      <c r="S220" s="1"/>
      <c r="T220" s="1"/>
      <c r="U220" s="1"/>
    </row>
    <row r="221">
      <c r="A221" s="1"/>
      <c r="B221" s="1"/>
      <c r="C221" s="1"/>
      <c r="D221" s="1"/>
      <c r="E221" s="1"/>
      <c r="F221" s="1"/>
      <c r="G221" s="1"/>
      <c r="H221" s="1"/>
      <c r="I221" s="1"/>
      <c r="J221" s="1"/>
      <c r="K221" s="1"/>
      <c r="L221" s="1"/>
      <c r="M221" s="1"/>
      <c r="N221" s="1"/>
      <c r="O221" s="1"/>
      <c r="P221" s="1"/>
      <c r="Q221" s="1"/>
      <c r="R221" s="1"/>
      <c r="S221" s="1"/>
      <c r="T221" s="1"/>
      <c r="U221" s="1"/>
    </row>
    <row r="222">
      <c r="A222" s="1"/>
      <c r="B222" s="1"/>
      <c r="C222" s="1"/>
      <c r="D222" s="1"/>
      <c r="E222" s="1"/>
      <c r="F222" s="1"/>
      <c r="G222" s="1"/>
      <c r="H222" s="1"/>
      <c r="I222" s="1"/>
      <c r="J222" s="1"/>
      <c r="K222" s="1"/>
      <c r="L222" s="1"/>
      <c r="M222" s="1"/>
      <c r="N222" s="1"/>
      <c r="O222" s="1"/>
      <c r="P222" s="1"/>
      <c r="Q222" s="1"/>
      <c r="R222" s="1"/>
      <c r="S222" s="1"/>
      <c r="T222" s="1"/>
      <c r="U222" s="1"/>
    </row>
    <row r="223">
      <c r="A223" s="1"/>
      <c r="B223" s="1"/>
      <c r="C223" s="1"/>
      <c r="D223" s="1"/>
      <c r="E223" s="1"/>
      <c r="F223" s="1"/>
      <c r="G223" s="1"/>
      <c r="H223" s="1"/>
      <c r="I223" s="1"/>
      <c r="J223" s="1"/>
      <c r="K223" s="1"/>
      <c r="L223" s="1"/>
      <c r="M223" s="1"/>
      <c r="N223" s="1"/>
      <c r="O223" s="1"/>
      <c r="P223" s="1"/>
      <c r="Q223" s="1"/>
      <c r="R223" s="1"/>
      <c r="S223" s="1"/>
      <c r="T223" s="1"/>
      <c r="U223" s="1"/>
    </row>
    <row r="224">
      <c r="A224" s="1"/>
      <c r="B224" s="1"/>
      <c r="C224" s="1"/>
      <c r="D224" s="1"/>
      <c r="E224" s="1"/>
      <c r="F224" s="1"/>
      <c r="G224" s="1"/>
      <c r="H224" s="1"/>
      <c r="I224" s="1"/>
      <c r="J224" s="1"/>
      <c r="K224" s="1"/>
      <c r="L224" s="1"/>
      <c r="M224" s="1"/>
      <c r="N224" s="1"/>
      <c r="O224" s="1"/>
      <c r="P224" s="1"/>
      <c r="Q224" s="1"/>
      <c r="R224" s="1"/>
      <c r="S224" s="1"/>
      <c r="T224" s="1"/>
      <c r="U224" s="1"/>
    </row>
    <row r="225">
      <c r="A225" s="1"/>
      <c r="B225" s="1"/>
      <c r="C225" s="1"/>
      <c r="D225" s="1"/>
      <c r="E225" s="1"/>
      <c r="F225" s="1"/>
      <c r="G225" s="1"/>
      <c r="H225" s="1"/>
      <c r="I225" s="1"/>
      <c r="J225" s="1"/>
      <c r="K225" s="1"/>
      <c r="L225" s="1"/>
      <c r="M225" s="1"/>
      <c r="N225" s="1"/>
      <c r="O225" s="1"/>
      <c r="P225" s="1"/>
      <c r="Q225" s="1"/>
      <c r="R225" s="1"/>
      <c r="S225" s="1"/>
      <c r="T225" s="1"/>
      <c r="U225" s="1"/>
    </row>
    <row r="226">
      <c r="A226" s="1"/>
      <c r="B226" s="1"/>
      <c r="C226" s="1"/>
      <c r="D226" s="1"/>
      <c r="E226" s="1"/>
      <c r="F226" s="1"/>
      <c r="G226" s="1"/>
      <c r="H226" s="1"/>
      <c r="I226" s="1"/>
      <c r="J226" s="1"/>
      <c r="K226" s="1"/>
      <c r="L226" s="1"/>
      <c r="M226" s="1"/>
      <c r="N226" s="1"/>
      <c r="O226" s="1"/>
      <c r="P226" s="1"/>
      <c r="Q226" s="1"/>
      <c r="R226" s="1"/>
      <c r="S226" s="1"/>
      <c r="T226" s="1"/>
      <c r="U226" s="1"/>
    </row>
    <row r="227">
      <c r="A227" s="1"/>
      <c r="B227" s="1"/>
      <c r="C227" s="1"/>
      <c r="D227" s="1"/>
      <c r="E227" s="1"/>
      <c r="F227" s="1"/>
      <c r="G227" s="1"/>
      <c r="H227" s="1"/>
      <c r="I227" s="1"/>
      <c r="J227" s="1"/>
      <c r="K227" s="1"/>
      <c r="L227" s="1"/>
      <c r="M227" s="1"/>
      <c r="N227" s="1"/>
      <c r="O227" s="1"/>
      <c r="P227" s="1"/>
      <c r="Q227" s="1"/>
      <c r="R227" s="1"/>
      <c r="S227" s="1"/>
      <c r="T227" s="1"/>
      <c r="U227" s="1"/>
    </row>
    <row r="228">
      <c r="A228" s="1"/>
      <c r="B228" s="1"/>
      <c r="C228" s="1"/>
      <c r="D228" s="1"/>
      <c r="E228" s="1"/>
      <c r="F228" s="1"/>
      <c r="G228" s="1"/>
      <c r="H228" s="1"/>
      <c r="I228" s="1"/>
      <c r="J228" s="1"/>
      <c r="K228" s="1"/>
      <c r="L228" s="1"/>
      <c r="M228" s="1"/>
      <c r="N228" s="1"/>
      <c r="O228" s="1"/>
      <c r="P228" s="1"/>
      <c r="Q228" s="1"/>
      <c r="R228" s="1"/>
      <c r="S228" s="1"/>
      <c r="T228" s="1"/>
      <c r="U228" s="1"/>
    </row>
    <row r="229">
      <c r="A229" s="1"/>
      <c r="B229" s="1"/>
      <c r="C229" s="1"/>
      <c r="D229" s="1"/>
      <c r="E229" s="1"/>
      <c r="F229" s="1"/>
      <c r="G229" s="1"/>
      <c r="H229" s="1"/>
      <c r="I229" s="1"/>
      <c r="J229" s="1"/>
      <c r="K229" s="1"/>
      <c r="L229" s="1"/>
      <c r="M229" s="1"/>
      <c r="N229" s="1"/>
      <c r="O229" s="1"/>
      <c r="P229" s="1"/>
      <c r="Q229" s="1"/>
      <c r="R229" s="1"/>
      <c r="S229" s="1"/>
      <c r="T229" s="1"/>
      <c r="U229" s="1"/>
    </row>
    <row r="230">
      <c r="A230" s="1"/>
      <c r="B230" s="1"/>
      <c r="C230" s="1"/>
      <c r="D230" s="1"/>
      <c r="E230" s="1"/>
      <c r="F230" s="1"/>
      <c r="G230" s="1"/>
      <c r="H230" s="1"/>
      <c r="I230" s="1"/>
      <c r="J230" s="1"/>
      <c r="K230" s="1"/>
      <c r="L230" s="1"/>
      <c r="M230" s="1"/>
      <c r="N230" s="1"/>
      <c r="O230" s="1"/>
      <c r="P230" s="1"/>
      <c r="Q230" s="1"/>
      <c r="R230" s="1"/>
      <c r="S230" s="1"/>
      <c r="T230" s="1"/>
      <c r="U230" s="1"/>
    </row>
    <row r="231">
      <c r="A231" s="1"/>
      <c r="B231" s="1"/>
      <c r="C231" s="1"/>
      <c r="D231" s="1"/>
      <c r="E231" s="1"/>
      <c r="F231" s="1"/>
      <c r="G231" s="1"/>
      <c r="H231" s="1"/>
      <c r="I231" s="1"/>
      <c r="J231" s="1"/>
      <c r="K231" s="1"/>
      <c r="L231" s="1"/>
      <c r="M231" s="1"/>
      <c r="N231" s="1"/>
      <c r="O231" s="1"/>
      <c r="P231" s="1"/>
      <c r="Q231" s="1"/>
      <c r="R231" s="1"/>
      <c r="S231" s="1"/>
      <c r="T231" s="1"/>
      <c r="U231" s="1"/>
    </row>
    <row r="232">
      <c r="A232" s="1"/>
      <c r="B232" s="1"/>
      <c r="C232" s="1"/>
      <c r="D232" s="1"/>
      <c r="E232" s="1"/>
      <c r="F232" s="1"/>
      <c r="G232" s="1"/>
      <c r="H232" s="1"/>
      <c r="I232" s="1"/>
      <c r="J232" s="1"/>
      <c r="K232" s="1"/>
      <c r="L232" s="1"/>
      <c r="M232" s="1"/>
      <c r="N232" s="1"/>
      <c r="O232" s="1"/>
      <c r="P232" s="1"/>
      <c r="Q232" s="1"/>
      <c r="R232" s="1"/>
      <c r="S232" s="1"/>
      <c r="T232" s="1"/>
      <c r="U232" s="1"/>
    </row>
    <row r="233">
      <c r="A233" s="1"/>
      <c r="B233" s="1"/>
      <c r="C233" s="1"/>
      <c r="D233" s="1"/>
      <c r="E233" s="1"/>
      <c r="F233" s="1"/>
      <c r="G233" s="1"/>
      <c r="H233" s="1"/>
      <c r="I233" s="1"/>
      <c r="J233" s="1"/>
      <c r="K233" s="1"/>
      <c r="L233" s="1"/>
      <c r="M233" s="1"/>
      <c r="N233" s="1"/>
      <c r="O233" s="1"/>
      <c r="P233" s="1"/>
      <c r="Q233" s="1"/>
      <c r="R233" s="1"/>
      <c r="S233" s="1"/>
      <c r="T233" s="1"/>
      <c r="U233" s="1"/>
    </row>
    <row r="234">
      <c r="A234" s="1"/>
      <c r="B234" s="1"/>
      <c r="C234" s="1"/>
      <c r="D234" s="1"/>
      <c r="E234" s="1"/>
      <c r="F234" s="1"/>
      <c r="G234" s="1"/>
      <c r="H234" s="1"/>
      <c r="I234" s="1"/>
      <c r="J234" s="1"/>
      <c r="K234" s="1"/>
      <c r="L234" s="1"/>
      <c r="M234" s="1"/>
      <c r="N234" s="1"/>
      <c r="O234" s="1"/>
      <c r="P234" s="1"/>
      <c r="Q234" s="1"/>
      <c r="R234" s="1"/>
      <c r="S234" s="1"/>
      <c r="T234" s="1"/>
      <c r="U234" s="1"/>
    </row>
    <row r="235">
      <c r="A235" s="1"/>
      <c r="B235" s="1"/>
      <c r="C235" s="1"/>
      <c r="D235" s="1"/>
      <c r="E235" s="1"/>
      <c r="F235" s="1"/>
      <c r="G235" s="1"/>
      <c r="H235" s="1"/>
      <c r="I235" s="1"/>
      <c r="J235" s="1"/>
      <c r="K235" s="1"/>
      <c r="L235" s="1"/>
      <c r="M235" s="1"/>
      <c r="N235" s="1"/>
      <c r="O235" s="1"/>
      <c r="P235" s="1"/>
      <c r="Q235" s="1"/>
      <c r="R235" s="1"/>
      <c r="S235" s="1"/>
      <c r="T235" s="1"/>
      <c r="U235" s="1"/>
    </row>
    <row r="236">
      <c r="A236" s="1"/>
      <c r="B236" s="1"/>
      <c r="C236" s="1"/>
      <c r="D236" s="1"/>
      <c r="E236" s="1"/>
      <c r="F236" s="1"/>
      <c r="G236" s="1"/>
      <c r="H236" s="1"/>
      <c r="I236" s="1"/>
      <c r="J236" s="1"/>
      <c r="K236" s="1"/>
      <c r="L236" s="1"/>
      <c r="M236" s="1"/>
      <c r="N236" s="1"/>
      <c r="O236" s="1"/>
      <c r="P236" s="1"/>
      <c r="Q236" s="1"/>
      <c r="R236" s="1"/>
      <c r="S236" s="1"/>
      <c r="T236" s="1"/>
      <c r="U236" s="1"/>
    </row>
    <row r="237">
      <c r="A237" s="1"/>
      <c r="B237" s="1"/>
      <c r="C237" s="1"/>
      <c r="D237" s="1"/>
      <c r="E237" s="1"/>
      <c r="F237" s="1"/>
      <c r="G237" s="1"/>
      <c r="H237" s="1"/>
      <c r="I237" s="1"/>
      <c r="J237" s="1"/>
      <c r="K237" s="1"/>
      <c r="L237" s="1"/>
      <c r="M237" s="1"/>
      <c r="N237" s="1"/>
      <c r="O237" s="1"/>
      <c r="P237" s="1"/>
      <c r="Q237" s="1"/>
      <c r="R237" s="1"/>
      <c r="S237" s="1"/>
      <c r="T237" s="1"/>
      <c r="U237" s="1"/>
    </row>
    <row r="238">
      <c r="A238" s="1"/>
      <c r="B238" s="1"/>
      <c r="C238" s="1"/>
      <c r="D238" s="1"/>
      <c r="E238" s="1"/>
      <c r="F238" s="1"/>
      <c r="G238" s="1"/>
      <c r="H238" s="1"/>
      <c r="I238" s="1"/>
      <c r="J238" s="1"/>
      <c r="K238" s="1"/>
      <c r="L238" s="1"/>
      <c r="M238" s="1"/>
      <c r="N238" s="1"/>
      <c r="O238" s="1"/>
      <c r="P238" s="1"/>
      <c r="Q238" s="1"/>
      <c r="R238" s="1"/>
      <c r="S238" s="1"/>
      <c r="T238" s="1"/>
      <c r="U238" s="1"/>
    </row>
    <row r="239">
      <c r="A239" s="1"/>
      <c r="B239" s="1"/>
      <c r="C239" s="1"/>
      <c r="D239" s="1"/>
      <c r="E239" s="1"/>
      <c r="F239" s="1"/>
      <c r="G239" s="1"/>
      <c r="H239" s="1"/>
      <c r="I239" s="1"/>
      <c r="J239" s="1"/>
      <c r="K239" s="1"/>
      <c r="L239" s="1"/>
      <c r="M239" s="1"/>
      <c r="N239" s="1"/>
      <c r="O239" s="1"/>
      <c r="P239" s="1"/>
      <c r="Q239" s="1"/>
      <c r="R239" s="1"/>
      <c r="S239" s="1"/>
      <c r="T239" s="1"/>
      <c r="U239" s="1"/>
    </row>
    <row r="240">
      <c r="A240" s="1"/>
      <c r="B240" s="1"/>
      <c r="C240" s="1"/>
      <c r="D240" s="1"/>
      <c r="E240" s="1"/>
      <c r="F240" s="1"/>
      <c r="G240" s="1"/>
      <c r="H240" s="1"/>
      <c r="I240" s="1"/>
      <c r="J240" s="1"/>
      <c r="K240" s="1"/>
      <c r="L240" s="1"/>
      <c r="M240" s="1"/>
      <c r="N240" s="1"/>
      <c r="O240" s="1"/>
      <c r="P240" s="1"/>
      <c r="Q240" s="1"/>
      <c r="R240" s="1"/>
      <c r="S240" s="1"/>
      <c r="T240" s="1"/>
      <c r="U240" s="1"/>
    </row>
    <row r="241">
      <c r="A241" s="1"/>
      <c r="B241" s="1"/>
      <c r="C241" s="1"/>
      <c r="D241" s="1"/>
      <c r="E241" s="1"/>
      <c r="F241" s="1"/>
      <c r="G241" s="1"/>
      <c r="H241" s="1"/>
      <c r="I241" s="1"/>
      <c r="J241" s="1"/>
      <c r="K241" s="1"/>
      <c r="L241" s="1"/>
      <c r="M241" s="1"/>
      <c r="N241" s="1"/>
      <c r="O241" s="1"/>
      <c r="P241" s="1"/>
      <c r="Q241" s="1"/>
      <c r="R241" s="1"/>
      <c r="S241" s="1"/>
      <c r="T241" s="1"/>
      <c r="U241" s="1"/>
    </row>
    <row r="242">
      <c r="A242" s="1"/>
      <c r="B242" s="1"/>
      <c r="C242" s="1"/>
      <c r="D242" s="1"/>
      <c r="E242" s="1"/>
      <c r="F242" s="1"/>
      <c r="G242" s="1"/>
      <c r="H242" s="1"/>
      <c r="I242" s="1"/>
      <c r="J242" s="1"/>
      <c r="K242" s="1"/>
      <c r="L242" s="1"/>
      <c r="M242" s="1"/>
      <c r="N242" s="1"/>
      <c r="O242" s="1"/>
      <c r="P242" s="1"/>
      <c r="Q242" s="1"/>
      <c r="R242" s="1"/>
      <c r="S242" s="1"/>
      <c r="T242" s="1"/>
      <c r="U242" s="1"/>
    </row>
    <row r="243">
      <c r="A243" s="1"/>
      <c r="B243" s="1"/>
      <c r="C243" s="1"/>
      <c r="D243" s="1"/>
      <c r="E243" s="1"/>
      <c r="F243" s="1"/>
      <c r="G243" s="1"/>
      <c r="H243" s="1"/>
      <c r="I243" s="1"/>
      <c r="J243" s="1"/>
      <c r="K243" s="1"/>
      <c r="L243" s="1"/>
      <c r="M243" s="1"/>
      <c r="N243" s="1"/>
      <c r="O243" s="1"/>
      <c r="P243" s="1"/>
      <c r="Q243" s="1"/>
      <c r="R243" s="1"/>
      <c r="S243" s="1"/>
      <c r="T243" s="1"/>
      <c r="U243" s="1"/>
    </row>
    <row r="244">
      <c r="A244" s="1"/>
      <c r="B244" s="1"/>
      <c r="C244" s="1"/>
      <c r="D244" s="1"/>
      <c r="E244" s="1"/>
      <c r="F244" s="1"/>
      <c r="G244" s="1"/>
      <c r="H244" s="1"/>
      <c r="I244" s="1"/>
      <c r="J244" s="1"/>
      <c r="K244" s="1"/>
      <c r="L244" s="1"/>
      <c r="M244" s="1"/>
      <c r="N244" s="1"/>
      <c r="O244" s="1"/>
      <c r="P244" s="1"/>
      <c r="Q244" s="1"/>
      <c r="R244" s="1"/>
      <c r="S244" s="1"/>
      <c r="T244" s="1"/>
      <c r="U244" s="1"/>
    </row>
    <row r="245">
      <c r="A245" s="1"/>
      <c r="B245" s="1"/>
      <c r="C245" s="1"/>
      <c r="D245" s="1"/>
      <c r="E245" s="1"/>
      <c r="F245" s="1"/>
      <c r="G245" s="1"/>
      <c r="H245" s="1"/>
      <c r="I245" s="1"/>
      <c r="J245" s="1"/>
      <c r="K245" s="1"/>
      <c r="L245" s="1"/>
      <c r="M245" s="1"/>
      <c r="N245" s="1"/>
      <c r="O245" s="1"/>
      <c r="P245" s="1"/>
      <c r="Q245" s="1"/>
      <c r="R245" s="1"/>
      <c r="S245" s="1"/>
      <c r="T245" s="1"/>
      <c r="U245" s="1"/>
    </row>
    <row r="246">
      <c r="A246" s="1"/>
      <c r="B246" s="1"/>
      <c r="C246" s="1"/>
      <c r="D246" s="1"/>
      <c r="E246" s="1"/>
      <c r="F246" s="1"/>
      <c r="G246" s="1"/>
      <c r="H246" s="1"/>
      <c r="I246" s="1"/>
      <c r="J246" s="1"/>
      <c r="K246" s="1"/>
      <c r="L246" s="1"/>
      <c r="M246" s="1"/>
      <c r="N246" s="1"/>
      <c r="O246" s="1"/>
      <c r="P246" s="1"/>
      <c r="Q246" s="1"/>
      <c r="R246" s="1"/>
      <c r="S246" s="1"/>
      <c r="T246" s="1"/>
      <c r="U246" s="1"/>
    </row>
    <row r="247">
      <c r="A247" s="1"/>
      <c r="B247" s="1"/>
      <c r="C247" s="1"/>
      <c r="D247" s="1"/>
      <c r="E247" s="1"/>
      <c r="F247" s="1"/>
      <c r="G247" s="1"/>
      <c r="H247" s="1"/>
      <c r="I247" s="1"/>
      <c r="J247" s="1"/>
      <c r="K247" s="1"/>
      <c r="L247" s="1"/>
      <c r="M247" s="1"/>
      <c r="N247" s="1"/>
      <c r="O247" s="1"/>
      <c r="P247" s="1"/>
      <c r="Q247" s="1"/>
      <c r="R247" s="1"/>
      <c r="S247" s="1"/>
      <c r="T247" s="1"/>
      <c r="U247" s="1"/>
    </row>
    <row r="248">
      <c r="A248" s="1"/>
      <c r="B248" s="1"/>
      <c r="C248" s="1"/>
      <c r="D248" s="1"/>
      <c r="E248" s="1"/>
      <c r="F248" s="1"/>
      <c r="G248" s="1"/>
      <c r="H248" s="1"/>
      <c r="I248" s="1"/>
      <c r="J248" s="1"/>
      <c r="K248" s="1"/>
      <c r="L248" s="1"/>
      <c r="M248" s="1"/>
      <c r="N248" s="1"/>
      <c r="O248" s="1"/>
      <c r="P248" s="1"/>
      <c r="Q248" s="1"/>
      <c r="R248" s="1"/>
      <c r="S248" s="1"/>
      <c r="T248" s="1"/>
      <c r="U248" s="1"/>
    </row>
    <row r="249">
      <c r="A249" s="1"/>
      <c r="B249" s="1"/>
      <c r="C249" s="1"/>
      <c r="D249" s="1"/>
      <c r="E249" s="1"/>
      <c r="F249" s="1"/>
      <c r="G249" s="1"/>
      <c r="H249" s="1"/>
      <c r="I249" s="1"/>
      <c r="J249" s="1"/>
      <c r="K249" s="1"/>
      <c r="L249" s="1"/>
      <c r="M249" s="1"/>
      <c r="N249" s="1"/>
      <c r="O249" s="1"/>
      <c r="P249" s="1"/>
      <c r="Q249" s="1"/>
      <c r="R249" s="1"/>
      <c r="S249" s="1"/>
      <c r="T249" s="1"/>
      <c r="U249" s="1"/>
    </row>
    <row r="250">
      <c r="A250" s="1"/>
      <c r="B250" s="1"/>
      <c r="C250" s="1"/>
      <c r="D250" s="1"/>
      <c r="E250" s="1"/>
      <c r="F250" s="1"/>
      <c r="G250" s="1"/>
      <c r="H250" s="1"/>
      <c r="I250" s="1"/>
      <c r="J250" s="1"/>
      <c r="K250" s="1"/>
      <c r="L250" s="1"/>
      <c r="M250" s="1"/>
      <c r="N250" s="1"/>
      <c r="O250" s="1"/>
      <c r="P250" s="1"/>
      <c r="Q250" s="1"/>
      <c r="R250" s="1"/>
      <c r="S250" s="1"/>
      <c r="T250" s="1"/>
      <c r="U250" s="1"/>
    </row>
    <row r="251">
      <c r="A251" s="1"/>
      <c r="B251" s="1"/>
      <c r="C251" s="1"/>
      <c r="D251" s="1"/>
      <c r="E251" s="1"/>
      <c r="F251" s="1"/>
      <c r="G251" s="1"/>
      <c r="H251" s="1"/>
      <c r="I251" s="1"/>
      <c r="J251" s="1"/>
      <c r="K251" s="1"/>
      <c r="L251" s="1"/>
      <c r="M251" s="1"/>
      <c r="N251" s="1"/>
      <c r="O251" s="1"/>
      <c r="P251" s="1"/>
      <c r="Q251" s="1"/>
      <c r="R251" s="1"/>
      <c r="S251" s="1"/>
      <c r="T251" s="1"/>
      <c r="U251" s="1"/>
    </row>
    <row r="252">
      <c r="A252" s="1"/>
      <c r="B252" s="1"/>
      <c r="C252" s="1"/>
      <c r="D252" s="1"/>
      <c r="E252" s="1"/>
      <c r="F252" s="1"/>
      <c r="G252" s="1"/>
      <c r="H252" s="1"/>
      <c r="I252" s="1"/>
      <c r="J252" s="1"/>
      <c r="K252" s="1"/>
      <c r="L252" s="1"/>
      <c r="M252" s="1"/>
      <c r="N252" s="1"/>
      <c r="O252" s="1"/>
      <c r="P252" s="1"/>
      <c r="Q252" s="1"/>
      <c r="R252" s="1"/>
      <c r="S252" s="1"/>
      <c r="T252" s="1"/>
      <c r="U252" s="1"/>
    </row>
    <row r="253">
      <c r="A253" s="1"/>
      <c r="B253" s="1"/>
      <c r="C253" s="1"/>
      <c r="D253" s="1"/>
      <c r="E253" s="1"/>
      <c r="F253" s="1"/>
      <c r="G253" s="1"/>
      <c r="H253" s="1"/>
      <c r="I253" s="1"/>
      <c r="J253" s="1"/>
      <c r="K253" s="1"/>
      <c r="L253" s="1"/>
      <c r="M253" s="1"/>
      <c r="N253" s="1"/>
      <c r="O253" s="1"/>
      <c r="P253" s="1"/>
      <c r="Q253" s="1"/>
      <c r="R253" s="1"/>
      <c r="S253" s="1"/>
      <c r="T253" s="1"/>
      <c r="U253" s="1"/>
    </row>
    <row r="254">
      <c r="A254" s="1"/>
      <c r="B254" s="1"/>
      <c r="C254" s="1"/>
      <c r="D254" s="1"/>
      <c r="E254" s="1"/>
      <c r="F254" s="1"/>
      <c r="G254" s="1"/>
      <c r="H254" s="1"/>
      <c r="I254" s="1"/>
      <c r="J254" s="1"/>
      <c r="K254" s="1"/>
      <c r="L254" s="1"/>
      <c r="M254" s="1"/>
      <c r="N254" s="1"/>
      <c r="O254" s="1"/>
      <c r="P254" s="1"/>
      <c r="Q254" s="1"/>
      <c r="R254" s="1"/>
      <c r="S254" s="1"/>
      <c r="T254" s="1"/>
      <c r="U254" s="1"/>
    </row>
    <row r="255">
      <c r="A255" s="1"/>
      <c r="B255" s="1"/>
      <c r="C255" s="1"/>
      <c r="D255" s="1"/>
      <c r="E255" s="1"/>
      <c r="F255" s="1"/>
      <c r="G255" s="1"/>
      <c r="H255" s="1"/>
      <c r="I255" s="1"/>
      <c r="J255" s="1"/>
      <c r="K255" s="1"/>
      <c r="L255" s="1"/>
      <c r="M255" s="1"/>
      <c r="N255" s="1"/>
      <c r="O255" s="1"/>
      <c r="P255" s="1"/>
      <c r="Q255" s="1"/>
      <c r="R255" s="1"/>
      <c r="S255" s="1"/>
      <c r="T255" s="1"/>
      <c r="U255" s="1"/>
    </row>
    <row r="256">
      <c r="A256" s="1"/>
      <c r="B256" s="1"/>
      <c r="C256" s="1"/>
      <c r="D256" s="1"/>
      <c r="E256" s="1"/>
      <c r="F256" s="1"/>
      <c r="G256" s="1"/>
      <c r="H256" s="1"/>
      <c r="I256" s="1"/>
      <c r="J256" s="1"/>
      <c r="K256" s="1"/>
      <c r="L256" s="1"/>
      <c r="M256" s="1"/>
      <c r="N256" s="1"/>
      <c r="O256" s="1"/>
      <c r="P256" s="1"/>
      <c r="Q256" s="1"/>
      <c r="R256" s="1"/>
      <c r="S256" s="1"/>
      <c r="T256" s="1"/>
      <c r="U256" s="1"/>
    </row>
    <row r="257">
      <c r="A257" s="1"/>
      <c r="B257" s="1"/>
      <c r="C257" s="1"/>
      <c r="D257" s="1"/>
      <c r="E257" s="1"/>
      <c r="F257" s="1"/>
      <c r="G257" s="1"/>
      <c r="H257" s="1"/>
      <c r="I257" s="1"/>
      <c r="J257" s="1"/>
      <c r="K257" s="1"/>
      <c r="L257" s="1"/>
      <c r="M257" s="1"/>
      <c r="N257" s="1"/>
      <c r="O257" s="1"/>
      <c r="P257" s="1"/>
      <c r="Q257" s="1"/>
      <c r="R257" s="1"/>
      <c r="S257" s="1"/>
      <c r="T257" s="1"/>
      <c r="U257" s="1"/>
    </row>
    <row r="258">
      <c r="A258" s="1"/>
      <c r="B258" s="1"/>
      <c r="C258" s="1"/>
      <c r="D258" s="1"/>
      <c r="E258" s="1"/>
      <c r="F258" s="1"/>
      <c r="G258" s="1"/>
      <c r="H258" s="1"/>
      <c r="I258" s="1"/>
      <c r="J258" s="1"/>
      <c r="K258" s="1"/>
      <c r="L258" s="1"/>
      <c r="M258" s="1"/>
      <c r="N258" s="1"/>
      <c r="O258" s="1"/>
      <c r="P258" s="1"/>
      <c r="Q258" s="1"/>
      <c r="R258" s="1"/>
      <c r="S258" s="1"/>
      <c r="T258" s="1"/>
      <c r="U258" s="1"/>
    </row>
    <row r="259">
      <c r="A259" s="1"/>
      <c r="B259" s="1"/>
      <c r="C259" s="1"/>
      <c r="D259" s="1"/>
      <c r="E259" s="1"/>
      <c r="F259" s="1"/>
      <c r="G259" s="1"/>
      <c r="H259" s="1"/>
      <c r="I259" s="1"/>
      <c r="J259" s="1"/>
      <c r="K259" s="1"/>
      <c r="L259" s="1"/>
      <c r="M259" s="1"/>
      <c r="N259" s="1"/>
      <c r="O259" s="1"/>
      <c r="P259" s="1"/>
      <c r="Q259" s="1"/>
      <c r="R259" s="1"/>
      <c r="S259" s="1"/>
      <c r="T259" s="1"/>
      <c r="U259" s="1"/>
    </row>
    <row r="260">
      <c r="A260" s="1"/>
      <c r="B260" s="1"/>
      <c r="C260" s="1"/>
      <c r="D260" s="1"/>
      <c r="E260" s="1"/>
      <c r="F260" s="1"/>
      <c r="G260" s="1"/>
      <c r="H260" s="1"/>
      <c r="I260" s="1"/>
      <c r="J260" s="1"/>
      <c r="K260" s="1"/>
      <c r="L260" s="1"/>
      <c r="M260" s="1"/>
      <c r="N260" s="1"/>
      <c r="O260" s="1"/>
      <c r="P260" s="1"/>
      <c r="Q260" s="1"/>
      <c r="R260" s="1"/>
      <c r="S260" s="1"/>
      <c r="T260" s="1"/>
      <c r="U260" s="1"/>
    </row>
    <row r="261">
      <c r="A261" s="1"/>
      <c r="B261" s="1"/>
      <c r="C261" s="1"/>
      <c r="D261" s="1"/>
      <c r="E261" s="1"/>
      <c r="F261" s="1"/>
      <c r="G261" s="1"/>
      <c r="H261" s="1"/>
      <c r="I261" s="1"/>
      <c r="J261" s="1"/>
      <c r="K261" s="1"/>
      <c r="L261" s="1"/>
      <c r="M261" s="1"/>
      <c r="N261" s="1"/>
      <c r="O261" s="1"/>
      <c r="P261" s="1"/>
      <c r="Q261" s="1"/>
      <c r="R261" s="1"/>
      <c r="S261" s="1"/>
      <c r="T261" s="1"/>
      <c r="U261" s="1"/>
    </row>
    <row r="262">
      <c r="A262" s="1"/>
      <c r="B262" s="1"/>
      <c r="C262" s="1"/>
      <c r="D262" s="1"/>
      <c r="E262" s="1"/>
      <c r="F262" s="1"/>
      <c r="G262" s="1"/>
      <c r="H262" s="1"/>
      <c r="I262" s="1"/>
      <c r="J262" s="1"/>
      <c r="K262" s="1"/>
      <c r="L262" s="1"/>
      <c r="M262" s="1"/>
      <c r="N262" s="1"/>
      <c r="O262" s="1"/>
      <c r="P262" s="1"/>
      <c r="Q262" s="1"/>
      <c r="R262" s="1"/>
      <c r="S262" s="1"/>
      <c r="T262" s="1"/>
      <c r="U262" s="1"/>
    </row>
    <row r="263">
      <c r="A263" s="1"/>
      <c r="B263" s="1"/>
      <c r="C263" s="1"/>
      <c r="D263" s="1"/>
      <c r="E263" s="1"/>
      <c r="F263" s="1"/>
      <c r="G263" s="1"/>
      <c r="H263" s="1"/>
      <c r="I263" s="1"/>
      <c r="J263" s="1"/>
      <c r="K263" s="1"/>
      <c r="L263" s="1"/>
      <c r="M263" s="1"/>
      <c r="N263" s="1"/>
      <c r="O263" s="1"/>
      <c r="P263" s="1"/>
      <c r="Q263" s="1"/>
      <c r="R263" s="1"/>
      <c r="S263" s="1"/>
      <c r="T263" s="1"/>
      <c r="U263" s="1"/>
    </row>
    <row r="264">
      <c r="A264" s="1"/>
      <c r="B264" s="1"/>
      <c r="C264" s="1"/>
      <c r="D264" s="1"/>
      <c r="E264" s="1"/>
      <c r="F264" s="1"/>
      <c r="G264" s="1"/>
      <c r="H264" s="1"/>
      <c r="I264" s="1"/>
      <c r="J264" s="1"/>
      <c r="K264" s="1"/>
      <c r="L264" s="1"/>
      <c r="M264" s="1"/>
      <c r="N264" s="1"/>
      <c r="O264" s="1"/>
      <c r="P264" s="1"/>
      <c r="Q264" s="1"/>
      <c r="R264" s="1"/>
      <c r="S264" s="1"/>
      <c r="T264" s="1"/>
      <c r="U264" s="1"/>
    </row>
    <row r="265">
      <c r="A265" s="1"/>
      <c r="B265" s="1"/>
      <c r="C265" s="1"/>
      <c r="D265" s="1"/>
      <c r="E265" s="1"/>
      <c r="F265" s="1"/>
      <c r="G265" s="1"/>
      <c r="H265" s="1"/>
      <c r="I265" s="1"/>
      <c r="J265" s="1"/>
      <c r="K265" s="1"/>
      <c r="L265" s="1"/>
      <c r="M265" s="1"/>
      <c r="N265" s="1"/>
      <c r="O265" s="1"/>
      <c r="P265" s="1"/>
      <c r="Q265" s="1"/>
      <c r="R265" s="1"/>
      <c r="S265" s="1"/>
      <c r="T265" s="1"/>
      <c r="U265" s="1"/>
    </row>
    <row r="266">
      <c r="A266" s="1"/>
      <c r="B266" s="1"/>
      <c r="C266" s="1"/>
      <c r="D266" s="1"/>
      <c r="E266" s="1"/>
      <c r="F266" s="1"/>
      <c r="G266" s="1"/>
      <c r="H266" s="1"/>
      <c r="I266" s="1"/>
      <c r="J266" s="1"/>
      <c r="K266" s="1"/>
      <c r="L266" s="1"/>
      <c r="M266" s="1"/>
      <c r="N266" s="1"/>
      <c r="O266" s="1"/>
      <c r="P266" s="1"/>
      <c r="Q266" s="1"/>
      <c r="R266" s="1"/>
      <c r="S266" s="1"/>
      <c r="T266" s="1"/>
      <c r="U266" s="1"/>
    </row>
    <row r="267">
      <c r="A267" s="1"/>
      <c r="B267" s="1"/>
      <c r="C267" s="1"/>
      <c r="D267" s="1"/>
      <c r="E267" s="1"/>
      <c r="F267" s="1"/>
      <c r="G267" s="1"/>
      <c r="H267" s="1"/>
      <c r="I267" s="1"/>
      <c r="J267" s="1"/>
      <c r="K267" s="1"/>
      <c r="L267" s="1"/>
      <c r="M267" s="1"/>
      <c r="N267" s="1"/>
      <c r="O267" s="1"/>
      <c r="P267" s="1"/>
      <c r="Q267" s="1"/>
      <c r="R267" s="1"/>
      <c r="S267" s="1"/>
      <c r="T267" s="1"/>
      <c r="U267" s="1"/>
    </row>
    <row r="268">
      <c r="A268" s="1"/>
      <c r="B268" s="1"/>
      <c r="C268" s="1"/>
      <c r="D268" s="1"/>
      <c r="E268" s="1"/>
      <c r="F268" s="1"/>
      <c r="G268" s="1"/>
      <c r="H268" s="1"/>
      <c r="I268" s="1"/>
      <c r="J268" s="1"/>
      <c r="K268" s="1"/>
      <c r="L268" s="1"/>
      <c r="M268" s="1"/>
      <c r="N268" s="1"/>
      <c r="O268" s="1"/>
      <c r="P268" s="1"/>
      <c r="Q268" s="1"/>
      <c r="R268" s="1"/>
      <c r="S268" s="1"/>
      <c r="T268" s="1"/>
      <c r="U268" s="1"/>
    </row>
    <row r="269">
      <c r="A269" s="1"/>
      <c r="B269" s="1"/>
      <c r="C269" s="1"/>
      <c r="D269" s="1"/>
      <c r="E269" s="1"/>
      <c r="F269" s="1"/>
      <c r="G269" s="1"/>
      <c r="H269" s="1"/>
      <c r="I269" s="1"/>
      <c r="J269" s="1"/>
      <c r="K269" s="1"/>
      <c r="L269" s="1"/>
      <c r="M269" s="1"/>
      <c r="N269" s="1"/>
      <c r="O269" s="1"/>
      <c r="P269" s="1"/>
      <c r="Q269" s="1"/>
      <c r="R269" s="1"/>
      <c r="S269" s="1"/>
      <c r="T269" s="1"/>
      <c r="U269" s="1"/>
    </row>
    <row r="270">
      <c r="A270" s="1"/>
      <c r="B270" s="1"/>
      <c r="C270" s="1"/>
      <c r="D270" s="1"/>
      <c r="E270" s="1"/>
      <c r="F270" s="1"/>
      <c r="G270" s="1"/>
      <c r="H270" s="1"/>
      <c r="I270" s="1"/>
      <c r="J270" s="1"/>
      <c r="K270" s="1"/>
      <c r="L270" s="1"/>
      <c r="M270" s="1"/>
      <c r="N270" s="1"/>
      <c r="O270" s="1"/>
      <c r="P270" s="1"/>
      <c r="Q270" s="1"/>
      <c r="R270" s="1"/>
      <c r="S270" s="1"/>
      <c r="T270" s="1"/>
      <c r="U270" s="1"/>
    </row>
    <row r="271">
      <c r="A271" s="1"/>
      <c r="B271" s="1"/>
      <c r="C271" s="1"/>
      <c r="D271" s="1"/>
      <c r="E271" s="1"/>
      <c r="F271" s="1"/>
      <c r="G271" s="1"/>
      <c r="H271" s="1"/>
      <c r="I271" s="1"/>
      <c r="J271" s="1"/>
      <c r="K271" s="1"/>
      <c r="L271" s="1"/>
      <c r="M271" s="1"/>
      <c r="N271" s="1"/>
      <c r="O271" s="1"/>
      <c r="P271" s="1"/>
      <c r="Q271" s="1"/>
      <c r="R271" s="1"/>
      <c r="S271" s="1"/>
      <c r="T271" s="1"/>
      <c r="U271" s="1"/>
    </row>
    <row r="272">
      <c r="A272" s="1"/>
      <c r="B272" s="1"/>
      <c r="C272" s="1"/>
      <c r="D272" s="1"/>
      <c r="E272" s="1"/>
      <c r="F272" s="1"/>
      <c r="G272" s="1"/>
      <c r="H272" s="1"/>
      <c r="I272" s="1"/>
      <c r="J272" s="1"/>
      <c r="K272" s="1"/>
      <c r="L272" s="1"/>
      <c r="M272" s="1"/>
      <c r="N272" s="1"/>
      <c r="O272" s="1"/>
      <c r="P272" s="1"/>
      <c r="Q272" s="1"/>
      <c r="R272" s="1"/>
      <c r="S272" s="1"/>
      <c r="T272" s="1"/>
      <c r="U272" s="1"/>
    </row>
    <row r="273">
      <c r="A273" s="1"/>
      <c r="B273" s="1"/>
      <c r="C273" s="1"/>
      <c r="D273" s="1"/>
      <c r="E273" s="1"/>
      <c r="F273" s="1"/>
      <c r="G273" s="1"/>
      <c r="H273" s="1"/>
      <c r="I273" s="1"/>
      <c r="J273" s="1"/>
      <c r="K273" s="1"/>
      <c r="L273" s="1"/>
      <c r="M273" s="1"/>
      <c r="N273" s="1"/>
      <c r="O273" s="1"/>
      <c r="P273" s="1"/>
      <c r="Q273" s="1"/>
      <c r="R273" s="1"/>
      <c r="S273" s="1"/>
      <c r="T273" s="1"/>
      <c r="U273" s="1"/>
    </row>
    <row r="274">
      <c r="A274" s="1"/>
      <c r="B274" s="1"/>
      <c r="C274" s="1"/>
      <c r="D274" s="1"/>
      <c r="E274" s="1"/>
      <c r="F274" s="1"/>
      <c r="G274" s="1"/>
      <c r="H274" s="1"/>
      <c r="I274" s="1"/>
      <c r="J274" s="1"/>
      <c r="K274" s="1"/>
      <c r="L274" s="1"/>
      <c r="M274" s="1"/>
      <c r="N274" s="1"/>
      <c r="O274" s="1"/>
      <c r="P274" s="1"/>
      <c r="Q274" s="1"/>
      <c r="R274" s="1"/>
      <c r="S274" s="1"/>
      <c r="T274" s="1"/>
      <c r="U274" s="1"/>
    </row>
    <row r="275">
      <c r="A275" s="1"/>
      <c r="B275" s="1"/>
      <c r="C275" s="1"/>
      <c r="D275" s="1"/>
      <c r="E275" s="1"/>
      <c r="F275" s="1"/>
      <c r="G275" s="1"/>
      <c r="H275" s="1"/>
      <c r="I275" s="1"/>
      <c r="J275" s="1"/>
      <c r="K275" s="1"/>
      <c r="L275" s="1"/>
      <c r="M275" s="1"/>
      <c r="N275" s="1"/>
      <c r="O275" s="1"/>
      <c r="P275" s="1"/>
      <c r="Q275" s="1"/>
      <c r="R275" s="1"/>
      <c r="S275" s="1"/>
      <c r="T275" s="1"/>
      <c r="U275" s="1"/>
    </row>
    <row r="276">
      <c r="A276" s="1"/>
      <c r="B276" s="1"/>
      <c r="C276" s="1"/>
      <c r="D276" s="1"/>
      <c r="E276" s="1"/>
      <c r="F276" s="1"/>
      <c r="G276" s="1"/>
      <c r="H276" s="1"/>
      <c r="I276" s="1"/>
      <c r="J276" s="1"/>
      <c r="K276" s="1"/>
      <c r="L276" s="1"/>
      <c r="M276" s="1"/>
      <c r="N276" s="1"/>
      <c r="O276" s="1"/>
      <c r="P276" s="1"/>
      <c r="Q276" s="1"/>
      <c r="R276" s="1"/>
      <c r="S276" s="1"/>
      <c r="T276" s="1"/>
      <c r="U276" s="1"/>
    </row>
    <row r="277">
      <c r="A277" s="1"/>
      <c r="B277" s="1"/>
      <c r="C277" s="1"/>
      <c r="D277" s="1"/>
      <c r="E277" s="1"/>
      <c r="F277" s="1"/>
      <c r="G277" s="1"/>
      <c r="H277" s="1"/>
      <c r="I277" s="1"/>
      <c r="J277" s="1"/>
      <c r="K277" s="1"/>
      <c r="L277" s="1"/>
      <c r="M277" s="1"/>
      <c r="N277" s="1"/>
      <c r="O277" s="1"/>
      <c r="P277" s="1"/>
      <c r="Q277" s="1"/>
      <c r="R277" s="1"/>
      <c r="S277" s="1"/>
      <c r="T277" s="1"/>
      <c r="U277" s="1"/>
    </row>
    <row r="278">
      <c r="A278" s="1"/>
      <c r="B278" s="1"/>
      <c r="C278" s="1"/>
      <c r="D278" s="1"/>
      <c r="E278" s="1"/>
      <c r="F278" s="1"/>
      <c r="G278" s="1"/>
      <c r="H278" s="1"/>
      <c r="I278" s="1"/>
      <c r="J278" s="1"/>
      <c r="K278" s="1"/>
      <c r="L278" s="1"/>
      <c r="M278" s="1"/>
      <c r="N278" s="1"/>
      <c r="O278" s="1"/>
      <c r="P278" s="1"/>
      <c r="Q278" s="1"/>
      <c r="R278" s="1"/>
      <c r="S278" s="1"/>
      <c r="T278" s="1"/>
      <c r="U278" s="1"/>
    </row>
    <row r="279">
      <c r="A279" s="1"/>
      <c r="B279" s="1"/>
      <c r="C279" s="1"/>
      <c r="D279" s="1"/>
      <c r="E279" s="1"/>
      <c r="F279" s="1"/>
      <c r="G279" s="1"/>
      <c r="H279" s="1"/>
      <c r="I279" s="1"/>
      <c r="J279" s="1"/>
      <c r="K279" s="1"/>
      <c r="L279" s="1"/>
      <c r="M279" s="1"/>
      <c r="N279" s="1"/>
      <c r="O279" s="1"/>
      <c r="P279" s="1"/>
      <c r="Q279" s="1"/>
      <c r="R279" s="1"/>
      <c r="S279" s="1"/>
      <c r="T279" s="1"/>
      <c r="U279" s="1"/>
    </row>
    <row r="280">
      <c r="A280" s="1"/>
      <c r="B280" s="1"/>
      <c r="C280" s="1"/>
      <c r="D280" s="1"/>
      <c r="E280" s="1"/>
      <c r="F280" s="1"/>
      <c r="G280" s="1"/>
      <c r="H280" s="1"/>
      <c r="I280" s="1"/>
      <c r="J280" s="1"/>
      <c r="K280" s="1"/>
      <c r="L280" s="1"/>
      <c r="M280" s="1"/>
      <c r="N280" s="1"/>
      <c r="O280" s="1"/>
      <c r="P280" s="1"/>
      <c r="Q280" s="1"/>
      <c r="R280" s="1"/>
      <c r="S280" s="1"/>
      <c r="T280" s="1"/>
      <c r="U280" s="1"/>
    </row>
    <row r="281">
      <c r="A281" s="1"/>
      <c r="B281" s="1"/>
      <c r="C281" s="1"/>
      <c r="D281" s="1"/>
      <c r="E281" s="1"/>
      <c r="F281" s="1"/>
      <c r="G281" s="1"/>
      <c r="H281" s="1"/>
      <c r="I281" s="1"/>
      <c r="J281" s="1"/>
      <c r="K281" s="1"/>
      <c r="L281" s="1"/>
      <c r="M281" s="1"/>
      <c r="N281" s="1"/>
      <c r="O281" s="1"/>
      <c r="P281" s="1"/>
      <c r="Q281" s="1"/>
      <c r="R281" s="1"/>
      <c r="S281" s="1"/>
      <c r="T281" s="1"/>
      <c r="U281" s="1"/>
    </row>
    <row r="282">
      <c r="A282" s="1"/>
      <c r="B282" s="1"/>
      <c r="C282" s="1"/>
      <c r="D282" s="1"/>
      <c r="E282" s="1"/>
      <c r="F282" s="1"/>
      <c r="G282" s="1"/>
      <c r="H282" s="1"/>
      <c r="I282" s="1"/>
      <c r="J282" s="1"/>
      <c r="K282" s="1"/>
      <c r="L282" s="1"/>
      <c r="M282" s="1"/>
      <c r="N282" s="1"/>
      <c r="O282" s="1"/>
      <c r="P282" s="1"/>
      <c r="Q282" s="1"/>
      <c r="R282" s="1"/>
      <c r="S282" s="1"/>
      <c r="T282" s="1"/>
      <c r="U282" s="1"/>
    </row>
    <row r="283">
      <c r="A283" s="1"/>
      <c r="B283" s="1"/>
      <c r="C283" s="1"/>
      <c r="D283" s="1"/>
      <c r="E283" s="1"/>
      <c r="F283" s="1"/>
      <c r="G283" s="1"/>
      <c r="H283" s="1"/>
      <c r="I283" s="1"/>
      <c r="J283" s="1"/>
      <c r="K283" s="1"/>
      <c r="L283" s="1"/>
      <c r="M283" s="1"/>
      <c r="N283" s="1"/>
      <c r="O283" s="1"/>
      <c r="P283" s="1"/>
      <c r="Q283" s="1"/>
      <c r="R283" s="1"/>
      <c r="S283" s="1"/>
      <c r="T283" s="1"/>
      <c r="U283" s="1"/>
    </row>
    <row r="284">
      <c r="A284" s="1"/>
      <c r="B284" s="1"/>
      <c r="C284" s="1"/>
      <c r="D284" s="1"/>
      <c r="E284" s="1"/>
      <c r="F284" s="1"/>
      <c r="G284" s="1"/>
      <c r="H284" s="1"/>
      <c r="I284" s="1"/>
      <c r="J284" s="1"/>
      <c r="K284" s="1"/>
      <c r="L284" s="1"/>
      <c r="M284" s="1"/>
      <c r="N284" s="1"/>
      <c r="O284" s="1"/>
      <c r="P284" s="1"/>
      <c r="Q284" s="1"/>
      <c r="R284" s="1"/>
      <c r="S284" s="1"/>
      <c r="T284" s="1"/>
      <c r="U284" s="1"/>
    </row>
    <row r="285">
      <c r="A285" s="1"/>
      <c r="B285" s="1"/>
      <c r="C285" s="1"/>
      <c r="D285" s="1"/>
      <c r="E285" s="1"/>
      <c r="F285" s="1"/>
      <c r="G285" s="1"/>
      <c r="H285" s="1"/>
      <c r="I285" s="1"/>
      <c r="J285" s="1"/>
      <c r="K285" s="1"/>
      <c r="L285" s="1"/>
      <c r="M285" s="1"/>
      <c r="N285" s="1"/>
      <c r="O285" s="1"/>
      <c r="P285" s="1"/>
      <c r="Q285" s="1"/>
      <c r="R285" s="1"/>
      <c r="S285" s="1"/>
      <c r="T285" s="1"/>
      <c r="U285" s="1"/>
    </row>
    <row r="286">
      <c r="A286" s="1"/>
      <c r="B286" s="1"/>
      <c r="C286" s="1"/>
      <c r="D286" s="1"/>
      <c r="E286" s="1"/>
      <c r="F286" s="1"/>
      <c r="G286" s="1"/>
      <c r="H286" s="1"/>
      <c r="I286" s="1"/>
      <c r="J286" s="1"/>
      <c r="K286" s="1"/>
      <c r="L286" s="1"/>
      <c r="M286" s="1"/>
      <c r="N286" s="1"/>
      <c r="O286" s="1"/>
      <c r="P286" s="1"/>
      <c r="Q286" s="1"/>
      <c r="R286" s="1"/>
      <c r="S286" s="1"/>
      <c r="T286" s="1"/>
      <c r="U286" s="1"/>
    </row>
    <row r="287">
      <c r="A287" s="1"/>
      <c r="B287" s="1"/>
      <c r="C287" s="1"/>
      <c r="D287" s="1"/>
      <c r="E287" s="1"/>
      <c r="F287" s="1"/>
      <c r="G287" s="1"/>
      <c r="H287" s="1"/>
      <c r="I287" s="1"/>
      <c r="J287" s="1"/>
      <c r="K287" s="1"/>
      <c r="L287" s="1"/>
      <c r="M287" s="1"/>
      <c r="N287" s="1"/>
      <c r="O287" s="1"/>
      <c r="P287" s="1"/>
      <c r="Q287" s="1"/>
      <c r="R287" s="1"/>
      <c r="S287" s="1"/>
      <c r="T287" s="1"/>
      <c r="U287" s="1"/>
    </row>
    <row r="288">
      <c r="A288" s="1"/>
      <c r="B288" s="1"/>
      <c r="C288" s="1"/>
      <c r="D288" s="1"/>
      <c r="E288" s="1"/>
      <c r="F288" s="1"/>
      <c r="G288" s="1"/>
      <c r="H288" s="1"/>
      <c r="I288" s="1"/>
      <c r="J288" s="1"/>
      <c r="K288" s="1"/>
      <c r="L288" s="1"/>
      <c r="M288" s="1"/>
      <c r="N288" s="1"/>
      <c r="O288" s="1"/>
      <c r="P288" s="1"/>
      <c r="Q288" s="1"/>
      <c r="R288" s="1"/>
      <c r="S288" s="1"/>
      <c r="T288" s="1"/>
      <c r="U288" s="1"/>
    </row>
    <row r="289">
      <c r="A289" s="1"/>
      <c r="B289" s="1"/>
      <c r="C289" s="1"/>
      <c r="D289" s="1"/>
      <c r="E289" s="1"/>
      <c r="F289" s="1"/>
      <c r="G289" s="1"/>
      <c r="H289" s="1"/>
      <c r="I289" s="1"/>
      <c r="J289" s="1"/>
      <c r="K289" s="1"/>
      <c r="L289" s="1"/>
      <c r="M289" s="1"/>
      <c r="N289" s="1"/>
      <c r="O289" s="1"/>
      <c r="P289" s="1"/>
      <c r="Q289" s="1"/>
      <c r="R289" s="1"/>
      <c r="S289" s="1"/>
      <c r="T289" s="1"/>
      <c r="U289" s="1"/>
    </row>
    <row r="290">
      <c r="A290" s="1"/>
      <c r="B290" s="1"/>
      <c r="C290" s="1"/>
      <c r="D290" s="1"/>
      <c r="E290" s="1"/>
      <c r="F290" s="1"/>
      <c r="G290" s="1"/>
      <c r="H290" s="1"/>
      <c r="I290" s="1"/>
      <c r="J290" s="1"/>
      <c r="K290" s="1"/>
      <c r="L290" s="1"/>
      <c r="M290" s="1"/>
      <c r="N290" s="1"/>
      <c r="O290" s="1"/>
      <c r="P290" s="1"/>
      <c r="Q290" s="1"/>
      <c r="R290" s="1"/>
      <c r="S290" s="1"/>
      <c r="T290" s="1"/>
      <c r="U290" s="1"/>
    </row>
    <row r="291">
      <c r="A291" s="1"/>
      <c r="B291" s="1"/>
      <c r="C291" s="1"/>
      <c r="D291" s="1"/>
      <c r="E291" s="1"/>
      <c r="F291" s="1"/>
      <c r="G291" s="1"/>
      <c r="H291" s="1"/>
      <c r="I291" s="1"/>
      <c r="J291" s="1"/>
      <c r="K291" s="1"/>
      <c r="L291" s="1"/>
      <c r="M291" s="1"/>
      <c r="N291" s="1"/>
      <c r="O291" s="1"/>
      <c r="P291" s="1"/>
      <c r="Q291" s="1"/>
      <c r="R291" s="1"/>
      <c r="S291" s="1"/>
      <c r="T291" s="1"/>
      <c r="U291" s="1"/>
    </row>
    <row r="292">
      <c r="A292" s="1"/>
      <c r="B292" s="1"/>
      <c r="C292" s="1"/>
      <c r="D292" s="1"/>
      <c r="E292" s="1"/>
      <c r="F292" s="1"/>
      <c r="G292" s="1"/>
      <c r="H292" s="1"/>
      <c r="I292" s="1"/>
      <c r="J292" s="1"/>
      <c r="K292" s="1"/>
      <c r="L292" s="1"/>
      <c r="M292" s="1"/>
      <c r="N292" s="1"/>
      <c r="O292" s="1"/>
      <c r="P292" s="1"/>
      <c r="Q292" s="1"/>
      <c r="R292" s="1"/>
      <c r="S292" s="1"/>
      <c r="T292" s="1"/>
      <c r="U292" s="1"/>
    </row>
    <row r="293">
      <c r="A293" s="1"/>
      <c r="B293" s="1"/>
      <c r="C293" s="1"/>
      <c r="D293" s="1"/>
      <c r="E293" s="1"/>
      <c r="F293" s="1"/>
      <c r="G293" s="1"/>
      <c r="H293" s="1"/>
      <c r="I293" s="1"/>
      <c r="J293" s="1"/>
      <c r="K293" s="1"/>
      <c r="L293" s="1"/>
      <c r="M293" s="1"/>
      <c r="N293" s="1"/>
      <c r="O293" s="1"/>
      <c r="P293" s="1"/>
      <c r="Q293" s="1"/>
      <c r="R293" s="1"/>
      <c r="S293" s="1"/>
      <c r="T293" s="1"/>
      <c r="U293" s="1"/>
    </row>
    <row r="294">
      <c r="A294" s="1"/>
      <c r="B294" s="1"/>
      <c r="C294" s="1"/>
      <c r="D294" s="1"/>
      <c r="E294" s="1"/>
      <c r="F294" s="1"/>
      <c r="G294" s="1"/>
      <c r="H294" s="1"/>
      <c r="I294" s="1"/>
      <c r="J294" s="1"/>
      <c r="K294" s="1"/>
      <c r="L294" s="1"/>
      <c r="M294" s="1"/>
      <c r="N294" s="1"/>
      <c r="O294" s="1"/>
      <c r="P294" s="1"/>
      <c r="Q294" s="1"/>
      <c r="R294" s="1"/>
      <c r="S294" s="1"/>
      <c r="T294" s="1"/>
      <c r="U294" s="1"/>
    </row>
    <row r="295">
      <c r="A295" s="1"/>
      <c r="B295" s="1"/>
      <c r="C295" s="1"/>
      <c r="D295" s="1"/>
      <c r="E295" s="1"/>
      <c r="F295" s="1"/>
      <c r="G295" s="1"/>
      <c r="H295" s="1"/>
      <c r="I295" s="1"/>
      <c r="J295" s="1"/>
      <c r="K295" s="1"/>
      <c r="L295" s="1"/>
      <c r="M295" s="1"/>
      <c r="N295" s="1"/>
      <c r="O295" s="1"/>
      <c r="P295" s="1"/>
      <c r="Q295" s="1"/>
      <c r="R295" s="1"/>
      <c r="S295" s="1"/>
      <c r="T295" s="1"/>
      <c r="U295" s="1"/>
    </row>
    <row r="296">
      <c r="A296" s="1"/>
      <c r="B296" s="1"/>
      <c r="C296" s="1"/>
      <c r="D296" s="1"/>
      <c r="E296" s="1"/>
      <c r="F296" s="1"/>
      <c r="G296" s="1"/>
      <c r="H296" s="1"/>
      <c r="I296" s="1"/>
      <c r="J296" s="1"/>
      <c r="K296" s="1"/>
      <c r="L296" s="1"/>
      <c r="M296" s="1"/>
      <c r="N296" s="1"/>
      <c r="O296" s="1"/>
      <c r="P296" s="1"/>
      <c r="Q296" s="1"/>
      <c r="R296" s="1"/>
      <c r="S296" s="1"/>
      <c r="T296" s="1"/>
      <c r="U296" s="1"/>
    </row>
    <row r="297">
      <c r="A297" s="1"/>
      <c r="B297" s="1"/>
      <c r="C297" s="1"/>
      <c r="D297" s="1"/>
      <c r="E297" s="1"/>
      <c r="F297" s="1"/>
      <c r="G297" s="1"/>
      <c r="H297" s="1"/>
      <c r="I297" s="1"/>
      <c r="J297" s="1"/>
      <c r="K297" s="1"/>
      <c r="L297" s="1"/>
      <c r="M297" s="1"/>
      <c r="N297" s="1"/>
      <c r="O297" s="1"/>
      <c r="P297" s="1"/>
      <c r="Q297" s="1"/>
      <c r="R297" s="1"/>
      <c r="S297" s="1"/>
      <c r="T297" s="1"/>
      <c r="U297" s="1"/>
    </row>
    <row r="298">
      <c r="A298" s="1"/>
      <c r="B298" s="1"/>
      <c r="C298" s="1"/>
      <c r="D298" s="1"/>
      <c r="E298" s="1"/>
      <c r="F298" s="1"/>
      <c r="G298" s="1"/>
      <c r="H298" s="1"/>
      <c r="I298" s="1"/>
      <c r="J298" s="1"/>
      <c r="K298" s="1"/>
      <c r="L298" s="1"/>
      <c r="M298" s="1"/>
      <c r="N298" s="1"/>
      <c r="O298" s="1"/>
      <c r="P298" s="1"/>
      <c r="Q298" s="1"/>
      <c r="R298" s="1"/>
      <c r="S298" s="1"/>
      <c r="T298" s="1"/>
      <c r="U298" s="1"/>
    </row>
    <row r="299">
      <c r="A299" s="1"/>
      <c r="B299" s="1"/>
      <c r="C299" s="1"/>
      <c r="D299" s="1"/>
      <c r="E299" s="1"/>
      <c r="F299" s="1"/>
      <c r="G299" s="1"/>
      <c r="H299" s="1"/>
      <c r="I299" s="1"/>
      <c r="J299" s="1"/>
      <c r="K299" s="1"/>
      <c r="L299" s="1"/>
      <c r="M299" s="1"/>
      <c r="N299" s="1"/>
      <c r="O299" s="1"/>
      <c r="P299" s="1"/>
      <c r="Q299" s="1"/>
      <c r="R299" s="1"/>
      <c r="S299" s="1"/>
      <c r="T299" s="1"/>
      <c r="U299" s="1"/>
    </row>
    <row r="300">
      <c r="A300" s="1"/>
      <c r="B300" s="1"/>
      <c r="C300" s="1"/>
      <c r="D300" s="1"/>
      <c r="E300" s="1"/>
      <c r="F300" s="1"/>
      <c r="G300" s="1"/>
      <c r="H300" s="1"/>
      <c r="I300" s="1"/>
      <c r="J300" s="1"/>
      <c r="K300" s="1"/>
      <c r="L300" s="1"/>
      <c r="M300" s="1"/>
      <c r="N300" s="1"/>
      <c r="O300" s="1"/>
      <c r="P300" s="1"/>
      <c r="Q300" s="1"/>
      <c r="R300" s="1"/>
      <c r="S300" s="1"/>
      <c r="T300" s="1"/>
      <c r="U300" s="1"/>
    </row>
    <row r="301">
      <c r="A301" s="1"/>
      <c r="B301" s="1"/>
      <c r="C301" s="1"/>
      <c r="D301" s="1"/>
      <c r="E301" s="1"/>
      <c r="F301" s="1"/>
      <c r="G301" s="1"/>
      <c r="H301" s="1"/>
      <c r="I301" s="1"/>
      <c r="J301" s="1"/>
      <c r="K301" s="1"/>
      <c r="L301" s="1"/>
      <c r="M301" s="1"/>
      <c r="N301" s="1"/>
      <c r="O301" s="1"/>
      <c r="P301" s="1"/>
      <c r="Q301" s="1"/>
      <c r="R301" s="1"/>
      <c r="S301" s="1"/>
      <c r="T301" s="1"/>
      <c r="U301" s="1"/>
    </row>
    <row r="302">
      <c r="A302" s="1"/>
      <c r="B302" s="1"/>
      <c r="C302" s="1"/>
      <c r="D302" s="1"/>
      <c r="E302" s="1"/>
      <c r="F302" s="1"/>
      <c r="G302" s="1"/>
      <c r="H302" s="1"/>
      <c r="I302" s="1"/>
      <c r="J302" s="1"/>
      <c r="K302" s="1"/>
      <c r="L302" s="1"/>
      <c r="M302" s="1"/>
      <c r="N302" s="1"/>
      <c r="O302" s="1"/>
      <c r="P302" s="1"/>
      <c r="Q302" s="1"/>
      <c r="R302" s="1"/>
      <c r="S302" s="1"/>
      <c r="T302" s="1"/>
      <c r="U302" s="1"/>
    </row>
    <row r="303">
      <c r="A303" s="1"/>
      <c r="B303" s="1"/>
      <c r="C303" s="1"/>
      <c r="D303" s="1"/>
      <c r="E303" s="1"/>
      <c r="F303" s="1"/>
      <c r="G303" s="1"/>
      <c r="H303" s="1"/>
      <c r="I303" s="1"/>
      <c r="J303" s="1"/>
      <c r="K303" s="1"/>
      <c r="L303" s="1"/>
      <c r="M303" s="1"/>
      <c r="N303" s="1"/>
      <c r="O303" s="1"/>
      <c r="P303" s="1"/>
      <c r="Q303" s="1"/>
      <c r="R303" s="1"/>
      <c r="S303" s="1"/>
      <c r="T303" s="1"/>
      <c r="U303" s="1"/>
    </row>
    <row r="304">
      <c r="A304" s="1"/>
      <c r="B304" s="1"/>
      <c r="C304" s="1"/>
      <c r="D304" s="1"/>
      <c r="E304" s="1"/>
      <c r="F304" s="1"/>
      <c r="G304" s="1"/>
      <c r="H304" s="1"/>
      <c r="I304" s="1"/>
      <c r="J304" s="1"/>
      <c r="K304" s="1"/>
      <c r="L304" s="1"/>
      <c r="M304" s="1"/>
      <c r="N304" s="1"/>
      <c r="O304" s="1"/>
      <c r="P304" s="1"/>
      <c r="Q304" s="1"/>
      <c r="R304" s="1"/>
      <c r="S304" s="1"/>
      <c r="T304" s="1"/>
      <c r="U304" s="1"/>
    </row>
    <row r="305">
      <c r="A305" s="1"/>
      <c r="B305" s="1"/>
      <c r="C305" s="1"/>
      <c r="D305" s="1"/>
      <c r="E305" s="1"/>
      <c r="F305" s="1"/>
      <c r="G305" s="1"/>
      <c r="H305" s="1"/>
      <c r="I305" s="1"/>
      <c r="J305" s="1"/>
      <c r="K305" s="1"/>
      <c r="L305" s="1"/>
      <c r="M305" s="1"/>
      <c r="N305" s="1"/>
      <c r="O305" s="1"/>
      <c r="P305" s="1"/>
      <c r="Q305" s="1"/>
      <c r="R305" s="1"/>
      <c r="S305" s="1"/>
      <c r="T305" s="1"/>
      <c r="U305" s="1"/>
    </row>
    <row r="306">
      <c r="A306" s="1"/>
      <c r="B306" s="1"/>
      <c r="C306" s="1"/>
      <c r="D306" s="1"/>
      <c r="E306" s="1"/>
      <c r="F306" s="1"/>
      <c r="G306" s="1"/>
      <c r="H306" s="1"/>
      <c r="I306" s="1"/>
      <c r="J306" s="1"/>
      <c r="K306" s="1"/>
      <c r="L306" s="1"/>
      <c r="M306" s="1"/>
      <c r="N306" s="1"/>
      <c r="O306" s="1"/>
      <c r="P306" s="1"/>
      <c r="Q306" s="1"/>
      <c r="R306" s="1"/>
      <c r="S306" s="1"/>
      <c r="T306" s="1"/>
      <c r="U306" s="1"/>
    </row>
    <row r="307">
      <c r="A307" s="1"/>
      <c r="B307" s="1"/>
      <c r="C307" s="1"/>
      <c r="D307" s="1"/>
      <c r="E307" s="1"/>
      <c r="F307" s="1"/>
      <c r="G307" s="1"/>
      <c r="H307" s="1"/>
      <c r="I307" s="1"/>
      <c r="J307" s="1"/>
      <c r="K307" s="1"/>
      <c r="L307" s="1"/>
      <c r="M307" s="1"/>
      <c r="N307" s="1"/>
      <c r="O307" s="1"/>
      <c r="P307" s="1"/>
      <c r="Q307" s="1"/>
      <c r="R307" s="1"/>
      <c r="S307" s="1"/>
      <c r="T307" s="1"/>
      <c r="U307" s="1"/>
    </row>
    <row r="308">
      <c r="A308" s="1"/>
      <c r="B308" s="1"/>
      <c r="C308" s="1"/>
      <c r="D308" s="1"/>
      <c r="E308" s="1"/>
      <c r="F308" s="1"/>
      <c r="G308" s="1"/>
      <c r="H308" s="1"/>
      <c r="I308" s="1"/>
      <c r="J308" s="1"/>
      <c r="K308" s="1"/>
      <c r="L308" s="1"/>
      <c r="M308" s="1"/>
      <c r="N308" s="1"/>
      <c r="O308" s="1"/>
      <c r="P308" s="1"/>
      <c r="Q308" s="1"/>
      <c r="R308" s="1"/>
      <c r="S308" s="1"/>
      <c r="T308" s="1"/>
      <c r="U308" s="1"/>
    </row>
    <row r="309">
      <c r="A309" s="1"/>
      <c r="B309" s="1"/>
      <c r="C309" s="1"/>
      <c r="D309" s="1"/>
      <c r="E309" s="1"/>
      <c r="F309" s="1"/>
      <c r="G309" s="1"/>
      <c r="H309" s="1"/>
      <c r="I309" s="1"/>
      <c r="J309" s="1"/>
      <c r="K309" s="1"/>
      <c r="L309" s="1"/>
      <c r="M309" s="1"/>
      <c r="N309" s="1"/>
      <c r="O309" s="1"/>
      <c r="P309" s="1"/>
      <c r="Q309" s="1"/>
      <c r="R309" s="1"/>
      <c r="S309" s="1"/>
      <c r="T309" s="1"/>
      <c r="U309" s="1"/>
    </row>
    <row r="310">
      <c r="A310" s="1"/>
      <c r="B310" s="1"/>
      <c r="C310" s="1"/>
      <c r="D310" s="1"/>
      <c r="E310" s="1"/>
      <c r="F310" s="1"/>
      <c r="G310" s="1"/>
      <c r="H310" s="1"/>
      <c r="I310" s="1"/>
      <c r="J310" s="1"/>
      <c r="K310" s="1"/>
      <c r="L310" s="1"/>
      <c r="M310" s="1"/>
      <c r="N310" s="1"/>
      <c r="O310" s="1"/>
      <c r="P310" s="1"/>
      <c r="Q310" s="1"/>
      <c r="R310" s="1"/>
      <c r="S310" s="1"/>
      <c r="T310" s="1"/>
      <c r="U310" s="1"/>
    </row>
    <row r="311">
      <c r="A311" s="1"/>
      <c r="B311" s="1"/>
      <c r="C311" s="1"/>
      <c r="D311" s="1"/>
      <c r="E311" s="1"/>
      <c r="F311" s="1"/>
      <c r="G311" s="1"/>
      <c r="H311" s="1"/>
      <c r="I311" s="1"/>
      <c r="J311" s="1"/>
      <c r="K311" s="1"/>
      <c r="L311" s="1"/>
      <c r="M311" s="1"/>
      <c r="N311" s="1"/>
      <c r="O311" s="1"/>
      <c r="P311" s="1"/>
      <c r="Q311" s="1"/>
      <c r="R311" s="1"/>
      <c r="S311" s="1"/>
      <c r="T311" s="1"/>
      <c r="U311" s="1"/>
    </row>
    <row r="312">
      <c r="A312" s="1"/>
      <c r="B312" s="1"/>
      <c r="C312" s="1"/>
      <c r="D312" s="1"/>
      <c r="E312" s="1"/>
      <c r="F312" s="1"/>
      <c r="G312" s="1"/>
      <c r="H312" s="1"/>
      <c r="I312" s="1"/>
      <c r="J312" s="1"/>
      <c r="K312" s="1"/>
      <c r="L312" s="1"/>
      <c r="M312" s="1"/>
      <c r="N312" s="1"/>
      <c r="O312" s="1"/>
      <c r="P312" s="1"/>
      <c r="Q312" s="1"/>
      <c r="R312" s="1"/>
      <c r="S312" s="1"/>
      <c r="T312" s="1"/>
      <c r="U312" s="1"/>
    </row>
    <row r="313">
      <c r="A313" s="1"/>
      <c r="B313" s="1"/>
      <c r="C313" s="1"/>
      <c r="D313" s="1"/>
      <c r="E313" s="1"/>
      <c r="F313" s="1"/>
      <c r="G313" s="1"/>
      <c r="H313" s="1"/>
      <c r="I313" s="1"/>
      <c r="J313" s="1"/>
      <c r="K313" s="1"/>
      <c r="L313" s="1"/>
      <c r="M313" s="1"/>
      <c r="N313" s="1"/>
      <c r="O313" s="1"/>
      <c r="P313" s="1"/>
      <c r="Q313" s="1"/>
      <c r="R313" s="1"/>
      <c r="S313" s="1"/>
      <c r="T313" s="1"/>
      <c r="U313" s="1"/>
    </row>
    <row r="314">
      <c r="A314" s="1"/>
      <c r="B314" s="1"/>
      <c r="C314" s="1"/>
      <c r="D314" s="1"/>
      <c r="E314" s="1"/>
      <c r="F314" s="1"/>
      <c r="G314" s="1"/>
      <c r="H314" s="1"/>
      <c r="I314" s="1"/>
      <c r="J314" s="1"/>
      <c r="K314" s="1"/>
      <c r="L314" s="1"/>
      <c r="M314" s="1"/>
      <c r="N314" s="1"/>
      <c r="O314" s="1"/>
      <c r="P314" s="1"/>
      <c r="Q314" s="1"/>
      <c r="R314" s="1"/>
      <c r="S314" s="1"/>
      <c r="T314" s="1"/>
      <c r="U314" s="1"/>
    </row>
    <row r="315">
      <c r="A315" s="1"/>
      <c r="B315" s="1"/>
      <c r="C315" s="1"/>
      <c r="D315" s="1"/>
      <c r="E315" s="1"/>
      <c r="F315" s="1"/>
      <c r="G315" s="1"/>
      <c r="H315" s="1"/>
      <c r="I315" s="1"/>
      <c r="J315" s="1"/>
      <c r="K315" s="1"/>
      <c r="L315" s="1"/>
      <c r="M315" s="1"/>
      <c r="N315" s="1"/>
      <c r="O315" s="1"/>
      <c r="P315" s="1"/>
      <c r="Q315" s="1"/>
      <c r="R315" s="1"/>
      <c r="S315" s="1"/>
      <c r="T315" s="1"/>
      <c r="U315" s="1"/>
    </row>
    <row r="316">
      <c r="A316" s="1"/>
      <c r="B316" s="1"/>
      <c r="C316" s="1"/>
      <c r="D316" s="1"/>
      <c r="E316" s="1"/>
      <c r="F316" s="1"/>
      <c r="G316" s="1"/>
      <c r="H316" s="1"/>
      <c r="I316" s="1"/>
      <c r="J316" s="1"/>
      <c r="K316" s="1"/>
      <c r="L316" s="1"/>
      <c r="M316" s="1"/>
      <c r="N316" s="1"/>
      <c r="O316" s="1"/>
      <c r="P316" s="1"/>
      <c r="Q316" s="1"/>
      <c r="R316" s="1"/>
      <c r="S316" s="1"/>
      <c r="T316" s="1"/>
      <c r="U316" s="1"/>
    </row>
    <row r="317">
      <c r="A317" s="1"/>
      <c r="B317" s="1"/>
      <c r="C317" s="1"/>
      <c r="D317" s="1"/>
      <c r="E317" s="1"/>
      <c r="F317" s="1"/>
      <c r="G317" s="1"/>
      <c r="H317" s="1"/>
      <c r="I317" s="1"/>
      <c r="J317" s="1"/>
      <c r="K317" s="1"/>
      <c r="L317" s="1"/>
      <c r="M317" s="1"/>
      <c r="N317" s="1"/>
      <c r="O317" s="1"/>
      <c r="P317" s="1"/>
      <c r="Q317" s="1"/>
      <c r="R317" s="1"/>
      <c r="S317" s="1"/>
      <c r="T317" s="1"/>
      <c r="U317" s="1"/>
    </row>
    <row r="318">
      <c r="A318" s="1"/>
      <c r="B318" s="1"/>
      <c r="C318" s="1"/>
      <c r="D318" s="1"/>
      <c r="E318" s="1"/>
      <c r="F318" s="1"/>
      <c r="G318" s="1"/>
      <c r="H318" s="1"/>
      <c r="I318" s="1"/>
      <c r="J318" s="1"/>
      <c r="K318" s="1"/>
      <c r="L318" s="1"/>
      <c r="M318" s="1"/>
      <c r="N318" s="1"/>
      <c r="O318" s="1"/>
      <c r="P318" s="1"/>
      <c r="Q318" s="1"/>
      <c r="R318" s="1"/>
      <c r="S318" s="1"/>
      <c r="T318" s="1"/>
      <c r="U318" s="1"/>
    </row>
    <row r="319">
      <c r="A319" s="1"/>
      <c r="B319" s="1"/>
      <c r="C319" s="1"/>
      <c r="D319" s="1"/>
      <c r="E319" s="1"/>
      <c r="F319" s="1"/>
      <c r="G319" s="1"/>
      <c r="H319" s="1"/>
      <c r="I319" s="1"/>
      <c r="J319" s="1"/>
      <c r="K319" s="1"/>
      <c r="L319" s="1"/>
      <c r="M319" s="1"/>
      <c r="N319" s="1"/>
      <c r="O319" s="1"/>
      <c r="P319" s="1"/>
      <c r="Q319" s="1"/>
      <c r="R319" s="1"/>
      <c r="S319" s="1"/>
      <c r="T319" s="1"/>
      <c r="U319" s="1"/>
    </row>
    <row r="320">
      <c r="A320" s="1"/>
      <c r="B320" s="1"/>
      <c r="C320" s="1"/>
      <c r="D320" s="1"/>
      <c r="E320" s="1"/>
      <c r="F320" s="1"/>
      <c r="G320" s="1"/>
      <c r="H320" s="1"/>
      <c r="I320" s="1"/>
      <c r="J320" s="1"/>
      <c r="K320" s="1"/>
      <c r="L320" s="1"/>
      <c r="M320" s="1"/>
      <c r="N320" s="1"/>
      <c r="O320" s="1"/>
      <c r="P320" s="1"/>
      <c r="Q320" s="1"/>
      <c r="R320" s="1"/>
      <c r="S320" s="1"/>
      <c r="T320" s="1"/>
      <c r="U320" s="1"/>
    </row>
    <row r="321">
      <c r="A321" s="1"/>
      <c r="B321" s="1"/>
      <c r="C321" s="1"/>
      <c r="D321" s="1"/>
      <c r="E321" s="1"/>
      <c r="F321" s="1"/>
      <c r="G321" s="1"/>
      <c r="H321" s="1"/>
      <c r="I321" s="1"/>
      <c r="J321" s="1"/>
      <c r="K321" s="1"/>
      <c r="L321" s="1"/>
      <c r="M321" s="1"/>
      <c r="N321" s="1"/>
      <c r="O321" s="1"/>
      <c r="P321" s="1"/>
      <c r="Q321" s="1"/>
      <c r="R321" s="1"/>
      <c r="S321" s="1"/>
      <c r="T321" s="1"/>
      <c r="U321" s="1"/>
    </row>
    <row r="322">
      <c r="A322" s="1"/>
      <c r="B322" s="1"/>
      <c r="C322" s="1"/>
      <c r="D322" s="1"/>
      <c r="E322" s="1"/>
      <c r="F322" s="1"/>
      <c r="G322" s="1"/>
      <c r="H322" s="1"/>
      <c r="I322" s="1"/>
      <c r="J322" s="1"/>
      <c r="K322" s="1"/>
      <c r="L322" s="1"/>
      <c r="M322" s="1"/>
      <c r="N322" s="1"/>
      <c r="O322" s="1"/>
      <c r="P322" s="1"/>
      <c r="Q322" s="1"/>
      <c r="R322" s="1"/>
      <c r="S322" s="1"/>
      <c r="T322" s="1"/>
      <c r="U322" s="1"/>
    </row>
    <row r="323">
      <c r="A323" s="1"/>
      <c r="B323" s="1"/>
      <c r="C323" s="1"/>
      <c r="D323" s="1"/>
      <c r="E323" s="1"/>
      <c r="F323" s="1"/>
      <c r="G323" s="1"/>
      <c r="H323" s="1"/>
      <c r="I323" s="1"/>
      <c r="J323" s="1"/>
      <c r="K323" s="1"/>
      <c r="L323" s="1"/>
      <c r="M323" s="1"/>
      <c r="N323" s="1"/>
      <c r="O323" s="1"/>
      <c r="P323" s="1"/>
      <c r="Q323" s="1"/>
      <c r="R323" s="1"/>
      <c r="S323" s="1"/>
      <c r="T323" s="1"/>
      <c r="U323" s="1"/>
    </row>
    <row r="324">
      <c r="A324" s="1"/>
      <c r="B324" s="1"/>
      <c r="C324" s="1"/>
      <c r="D324" s="1"/>
      <c r="E324" s="1"/>
      <c r="F324" s="1"/>
      <c r="G324" s="1"/>
      <c r="H324" s="1"/>
      <c r="I324" s="1"/>
      <c r="J324" s="1"/>
      <c r="K324" s="1"/>
      <c r="L324" s="1"/>
      <c r="M324" s="1"/>
      <c r="N324" s="1"/>
      <c r="O324" s="1"/>
      <c r="P324" s="1"/>
      <c r="Q324" s="1"/>
      <c r="R324" s="1"/>
      <c r="S324" s="1"/>
      <c r="T324" s="1"/>
      <c r="U324" s="1"/>
    </row>
    <row r="325">
      <c r="A325" s="1"/>
      <c r="B325" s="1"/>
      <c r="C325" s="1"/>
      <c r="D325" s="1"/>
      <c r="E325" s="1"/>
      <c r="F325" s="1"/>
      <c r="G325" s="1"/>
      <c r="H325" s="1"/>
      <c r="I325" s="1"/>
      <c r="J325" s="1"/>
      <c r="K325" s="1"/>
      <c r="L325" s="1"/>
      <c r="M325" s="1"/>
      <c r="N325" s="1"/>
      <c r="O325" s="1"/>
      <c r="P325" s="1"/>
      <c r="Q325" s="1"/>
      <c r="R325" s="1"/>
      <c r="S325" s="1"/>
      <c r="T325" s="1"/>
      <c r="U325" s="1"/>
    </row>
    <row r="326">
      <c r="A326" s="1"/>
      <c r="B326" s="1"/>
      <c r="C326" s="1"/>
      <c r="D326" s="1"/>
      <c r="E326" s="1"/>
      <c r="F326" s="1"/>
      <c r="G326" s="1"/>
      <c r="H326" s="1"/>
      <c r="I326" s="1"/>
      <c r="J326" s="1"/>
      <c r="K326" s="1"/>
      <c r="L326" s="1"/>
      <c r="M326" s="1"/>
      <c r="N326" s="1"/>
      <c r="O326" s="1"/>
      <c r="P326" s="1"/>
      <c r="Q326" s="1"/>
      <c r="R326" s="1"/>
      <c r="S326" s="1"/>
      <c r="T326" s="1"/>
      <c r="U326" s="1"/>
    </row>
    <row r="327">
      <c r="A327" s="1"/>
      <c r="B327" s="1"/>
      <c r="C327" s="1"/>
      <c r="D327" s="1"/>
      <c r="E327" s="1"/>
      <c r="F327" s="1"/>
      <c r="G327" s="1"/>
      <c r="H327" s="1"/>
      <c r="I327" s="1"/>
      <c r="J327" s="1"/>
      <c r="K327" s="1"/>
      <c r="L327" s="1"/>
      <c r="M327" s="1"/>
      <c r="N327" s="1"/>
      <c r="O327" s="1"/>
      <c r="P327" s="1"/>
      <c r="Q327" s="1"/>
      <c r="R327" s="1"/>
      <c r="S327" s="1"/>
      <c r="T327" s="1"/>
      <c r="U327" s="1"/>
    </row>
    <row r="328">
      <c r="A328" s="1"/>
      <c r="B328" s="1"/>
      <c r="C328" s="1"/>
      <c r="D328" s="1"/>
      <c r="E328" s="1"/>
      <c r="F328" s="1"/>
      <c r="G328" s="1"/>
      <c r="H328" s="1"/>
      <c r="I328" s="1"/>
      <c r="J328" s="1"/>
      <c r="K328" s="1"/>
      <c r="L328" s="1"/>
      <c r="M328" s="1"/>
      <c r="N328" s="1"/>
      <c r="O328" s="1"/>
      <c r="P328" s="1"/>
      <c r="Q328" s="1"/>
      <c r="R328" s="1"/>
      <c r="S328" s="1"/>
      <c r="T328" s="1"/>
      <c r="U328" s="1"/>
    </row>
    <row r="329">
      <c r="A329" s="1"/>
      <c r="B329" s="1"/>
      <c r="C329" s="1"/>
      <c r="D329" s="1"/>
      <c r="E329" s="1"/>
      <c r="F329" s="1"/>
      <c r="G329" s="1"/>
      <c r="H329" s="1"/>
      <c r="I329" s="1"/>
      <c r="J329" s="1"/>
      <c r="K329" s="1"/>
      <c r="L329" s="1"/>
      <c r="M329" s="1"/>
      <c r="N329" s="1"/>
      <c r="O329" s="1"/>
      <c r="P329" s="1"/>
      <c r="Q329" s="1"/>
      <c r="R329" s="1"/>
      <c r="S329" s="1"/>
      <c r="T329" s="1"/>
      <c r="U329" s="1"/>
    </row>
    <row r="330">
      <c r="A330" s="1"/>
      <c r="B330" s="1"/>
      <c r="C330" s="1"/>
      <c r="D330" s="1"/>
      <c r="E330" s="1"/>
      <c r="F330" s="1"/>
      <c r="G330" s="1"/>
      <c r="H330" s="1"/>
      <c r="I330" s="1"/>
      <c r="J330" s="1"/>
      <c r="K330" s="1"/>
      <c r="L330" s="1"/>
      <c r="M330" s="1"/>
      <c r="N330" s="1"/>
      <c r="O330" s="1"/>
      <c r="P330" s="1"/>
      <c r="Q330" s="1"/>
      <c r="R330" s="1"/>
      <c r="S330" s="1"/>
      <c r="T330" s="1"/>
      <c r="U330" s="1"/>
    </row>
    <row r="331">
      <c r="A331" s="1"/>
      <c r="B331" s="1"/>
      <c r="C331" s="1"/>
      <c r="D331" s="1"/>
      <c r="E331" s="1"/>
      <c r="F331" s="1"/>
      <c r="G331" s="1"/>
      <c r="H331" s="1"/>
      <c r="I331" s="1"/>
      <c r="J331" s="1"/>
      <c r="K331" s="1"/>
      <c r="L331" s="1"/>
      <c r="M331" s="1"/>
      <c r="N331" s="1"/>
      <c r="O331" s="1"/>
      <c r="P331" s="1"/>
      <c r="Q331" s="1"/>
      <c r="R331" s="1"/>
      <c r="S331" s="1"/>
      <c r="T331" s="1"/>
      <c r="U331" s="1"/>
    </row>
    <row r="332">
      <c r="A332" s="1"/>
      <c r="B332" s="1"/>
      <c r="C332" s="1"/>
      <c r="D332" s="1"/>
      <c r="E332" s="1"/>
      <c r="F332" s="1"/>
      <c r="G332" s="1"/>
      <c r="H332" s="1"/>
      <c r="I332" s="1"/>
      <c r="J332" s="1"/>
      <c r="K332" s="1"/>
      <c r="L332" s="1"/>
      <c r="M332" s="1"/>
      <c r="N332" s="1"/>
      <c r="O332" s="1"/>
      <c r="P332" s="1"/>
      <c r="Q332" s="1"/>
      <c r="R332" s="1"/>
      <c r="S332" s="1"/>
      <c r="T332" s="1"/>
      <c r="U332" s="1"/>
    </row>
    <row r="333">
      <c r="A333" s="1"/>
      <c r="B333" s="1"/>
      <c r="C333" s="1"/>
      <c r="D333" s="1"/>
      <c r="E333" s="1"/>
      <c r="F333" s="1"/>
      <c r="G333" s="1"/>
      <c r="H333" s="1"/>
      <c r="I333" s="1"/>
      <c r="J333" s="1"/>
      <c r="K333" s="1"/>
      <c r="L333" s="1"/>
      <c r="M333" s="1"/>
      <c r="N333" s="1"/>
      <c r="O333" s="1"/>
      <c r="P333" s="1"/>
      <c r="Q333" s="1"/>
      <c r="R333" s="1"/>
      <c r="S333" s="1"/>
      <c r="T333" s="1"/>
      <c r="U333" s="1"/>
    </row>
    <row r="334">
      <c r="A334" s="1"/>
      <c r="B334" s="1"/>
      <c r="C334" s="1"/>
      <c r="D334" s="1"/>
      <c r="E334" s="1"/>
      <c r="F334" s="1"/>
      <c r="G334" s="1"/>
      <c r="H334" s="1"/>
      <c r="I334" s="1"/>
      <c r="J334" s="1"/>
      <c r="K334" s="1"/>
      <c r="L334" s="1"/>
      <c r="M334" s="1"/>
      <c r="N334" s="1"/>
      <c r="O334" s="1"/>
      <c r="P334" s="1"/>
      <c r="Q334" s="1"/>
      <c r="R334" s="1"/>
      <c r="S334" s="1"/>
      <c r="T334" s="1"/>
      <c r="U334" s="1"/>
    </row>
    <row r="335">
      <c r="A335" s="1"/>
      <c r="B335" s="1"/>
      <c r="C335" s="1"/>
      <c r="D335" s="1"/>
      <c r="E335" s="1"/>
      <c r="F335" s="1"/>
      <c r="G335" s="1"/>
      <c r="H335" s="1"/>
      <c r="I335" s="1"/>
      <c r="J335" s="1"/>
      <c r="K335" s="1"/>
      <c r="L335" s="1"/>
      <c r="M335" s="1"/>
      <c r="N335" s="1"/>
      <c r="O335" s="1"/>
      <c r="P335" s="1"/>
      <c r="Q335" s="1"/>
      <c r="R335" s="1"/>
      <c r="S335" s="1"/>
      <c r="T335" s="1"/>
      <c r="U335" s="1"/>
    </row>
    <row r="336">
      <c r="A336" s="1"/>
      <c r="B336" s="1"/>
      <c r="C336" s="1"/>
      <c r="D336" s="1"/>
      <c r="E336" s="1"/>
      <c r="F336" s="1"/>
      <c r="G336" s="1"/>
      <c r="H336" s="1"/>
      <c r="I336" s="1"/>
      <c r="J336" s="1"/>
      <c r="K336" s="1"/>
      <c r="L336" s="1"/>
      <c r="M336" s="1"/>
      <c r="N336" s="1"/>
      <c r="O336" s="1"/>
      <c r="P336" s="1"/>
      <c r="Q336" s="1"/>
      <c r="R336" s="1"/>
      <c r="S336" s="1"/>
      <c r="T336" s="1"/>
      <c r="U336" s="1"/>
    </row>
    <row r="337">
      <c r="A337" s="1"/>
      <c r="B337" s="1"/>
      <c r="C337" s="1"/>
      <c r="D337" s="1"/>
      <c r="E337" s="1"/>
      <c r="F337" s="1"/>
      <c r="G337" s="1"/>
      <c r="H337" s="1"/>
      <c r="I337" s="1"/>
      <c r="J337" s="1"/>
      <c r="K337" s="1"/>
      <c r="L337" s="1"/>
      <c r="M337" s="1"/>
      <c r="N337" s="1"/>
      <c r="O337" s="1"/>
      <c r="P337" s="1"/>
      <c r="Q337" s="1"/>
      <c r="R337" s="1"/>
      <c r="S337" s="1"/>
      <c r="T337" s="1"/>
      <c r="U337" s="1"/>
    </row>
    <row r="338">
      <c r="A338" s="1"/>
      <c r="B338" s="1"/>
      <c r="C338" s="1"/>
      <c r="D338" s="1"/>
      <c r="E338" s="1"/>
      <c r="F338" s="1"/>
      <c r="G338" s="1"/>
      <c r="H338" s="1"/>
      <c r="I338" s="1"/>
      <c r="J338" s="1"/>
      <c r="K338" s="1"/>
      <c r="L338" s="1"/>
      <c r="M338" s="1"/>
      <c r="N338" s="1"/>
      <c r="O338" s="1"/>
      <c r="P338" s="1"/>
      <c r="Q338" s="1"/>
      <c r="R338" s="1"/>
      <c r="S338" s="1"/>
      <c r="T338" s="1"/>
      <c r="U338" s="1"/>
    </row>
    <row r="339">
      <c r="A339" s="1"/>
      <c r="B339" s="1"/>
      <c r="C339" s="1"/>
      <c r="D339" s="1"/>
      <c r="E339" s="1"/>
      <c r="F339" s="1"/>
      <c r="G339" s="1"/>
      <c r="H339" s="1"/>
      <c r="I339" s="1"/>
      <c r="J339" s="1"/>
      <c r="K339" s="1"/>
      <c r="L339" s="1"/>
      <c r="M339" s="1"/>
      <c r="N339" s="1"/>
      <c r="O339" s="1"/>
      <c r="P339" s="1"/>
      <c r="Q339" s="1"/>
      <c r="R339" s="1"/>
      <c r="S339" s="1"/>
      <c r="T339" s="1"/>
      <c r="U339" s="1"/>
    </row>
    <row r="340">
      <c r="A340" s="1"/>
      <c r="B340" s="1"/>
      <c r="C340" s="1"/>
      <c r="D340" s="1"/>
      <c r="E340" s="1"/>
      <c r="F340" s="1"/>
      <c r="G340" s="1"/>
      <c r="H340" s="1"/>
      <c r="I340" s="1"/>
      <c r="J340" s="1"/>
      <c r="K340" s="1"/>
      <c r="L340" s="1"/>
      <c r="M340" s="1"/>
      <c r="N340" s="1"/>
      <c r="O340" s="1"/>
      <c r="P340" s="1"/>
      <c r="Q340" s="1"/>
      <c r="R340" s="1"/>
      <c r="S340" s="1"/>
      <c r="T340" s="1"/>
      <c r="U340" s="1"/>
    </row>
    <row r="341">
      <c r="A341" s="1"/>
      <c r="B341" s="1"/>
      <c r="C341" s="1"/>
      <c r="D341" s="1"/>
      <c r="E341" s="1"/>
      <c r="F341" s="1"/>
      <c r="G341" s="1"/>
      <c r="H341" s="1"/>
      <c r="I341" s="1"/>
      <c r="J341" s="1"/>
      <c r="K341" s="1"/>
      <c r="L341" s="1"/>
      <c r="M341" s="1"/>
      <c r="N341" s="1"/>
      <c r="O341" s="1"/>
      <c r="P341" s="1"/>
      <c r="Q341" s="1"/>
      <c r="R341" s="1"/>
      <c r="S341" s="1"/>
      <c r="T341" s="1"/>
      <c r="U341" s="1"/>
    </row>
    <row r="342">
      <c r="A342" s="1"/>
      <c r="B342" s="1"/>
      <c r="C342" s="1"/>
      <c r="D342" s="1"/>
      <c r="E342" s="1"/>
      <c r="F342" s="1"/>
      <c r="G342" s="1"/>
      <c r="H342" s="1"/>
      <c r="I342" s="1"/>
      <c r="J342" s="1"/>
      <c r="K342" s="1"/>
      <c r="L342" s="1"/>
      <c r="M342" s="1"/>
      <c r="N342" s="1"/>
      <c r="O342" s="1"/>
      <c r="P342" s="1"/>
      <c r="Q342" s="1"/>
      <c r="R342" s="1"/>
      <c r="S342" s="1"/>
      <c r="T342" s="1"/>
      <c r="U342" s="1"/>
    </row>
    <row r="343">
      <c r="A343" s="1"/>
      <c r="B343" s="1"/>
      <c r="C343" s="1"/>
      <c r="D343" s="1"/>
      <c r="E343" s="1"/>
      <c r="F343" s="1"/>
      <c r="G343" s="1"/>
      <c r="H343" s="1"/>
      <c r="I343" s="1"/>
      <c r="J343" s="1"/>
      <c r="K343" s="1"/>
      <c r="L343" s="1"/>
      <c r="M343" s="1"/>
      <c r="N343" s="1"/>
      <c r="O343" s="1"/>
      <c r="P343" s="1"/>
      <c r="Q343" s="1"/>
      <c r="R343" s="1"/>
      <c r="S343" s="1"/>
      <c r="T343" s="1"/>
      <c r="U343" s="1"/>
    </row>
    <row r="344">
      <c r="A344" s="1"/>
      <c r="B344" s="1"/>
      <c r="C344" s="1"/>
      <c r="D344" s="1"/>
      <c r="E344" s="1"/>
      <c r="F344" s="1"/>
      <c r="G344" s="1"/>
      <c r="H344" s="1"/>
      <c r="I344" s="1"/>
      <c r="J344" s="1"/>
      <c r="K344" s="1"/>
      <c r="L344" s="1"/>
      <c r="M344" s="1"/>
      <c r="N344" s="1"/>
      <c r="O344" s="1"/>
      <c r="P344" s="1"/>
      <c r="Q344" s="1"/>
      <c r="R344" s="1"/>
      <c r="S344" s="1"/>
      <c r="T344" s="1"/>
      <c r="U344" s="1"/>
    </row>
    <row r="345">
      <c r="A345" s="1"/>
      <c r="B345" s="1"/>
      <c r="C345" s="1"/>
      <c r="D345" s="1"/>
      <c r="E345" s="1"/>
      <c r="F345" s="1"/>
      <c r="G345" s="1"/>
      <c r="H345" s="1"/>
      <c r="I345" s="1"/>
      <c r="J345" s="1"/>
      <c r="K345" s="1"/>
      <c r="L345" s="1"/>
      <c r="M345" s="1"/>
      <c r="N345" s="1"/>
      <c r="O345" s="1"/>
      <c r="P345" s="1"/>
      <c r="Q345" s="1"/>
      <c r="R345" s="1"/>
      <c r="S345" s="1"/>
      <c r="T345" s="1"/>
      <c r="U345" s="1"/>
    </row>
    <row r="346">
      <c r="A346" s="1"/>
      <c r="B346" s="1"/>
      <c r="C346" s="1"/>
      <c r="D346" s="1"/>
      <c r="E346" s="1"/>
      <c r="F346" s="1"/>
      <c r="G346" s="1"/>
      <c r="H346" s="1"/>
      <c r="I346" s="1"/>
      <c r="J346" s="1"/>
      <c r="K346" s="1"/>
      <c r="L346" s="1"/>
      <c r="M346" s="1"/>
      <c r="N346" s="1"/>
      <c r="O346" s="1"/>
      <c r="P346" s="1"/>
      <c r="Q346" s="1"/>
      <c r="R346" s="1"/>
      <c r="S346" s="1"/>
      <c r="T346" s="1"/>
      <c r="U346" s="1"/>
    </row>
    <row r="347">
      <c r="A347" s="1"/>
      <c r="B347" s="1"/>
      <c r="C347" s="1"/>
      <c r="D347" s="1"/>
      <c r="E347" s="1"/>
      <c r="F347" s="1"/>
      <c r="G347" s="1"/>
      <c r="H347" s="1"/>
      <c r="I347" s="1"/>
      <c r="J347" s="1"/>
      <c r="K347" s="1"/>
      <c r="L347" s="1"/>
      <c r="M347" s="1"/>
      <c r="N347" s="1"/>
      <c r="O347" s="1"/>
      <c r="P347" s="1"/>
      <c r="Q347" s="1"/>
      <c r="R347" s="1"/>
      <c r="S347" s="1"/>
      <c r="T347" s="1"/>
      <c r="U347" s="1"/>
    </row>
    <row r="348">
      <c r="A348" s="1"/>
      <c r="B348" s="1"/>
      <c r="C348" s="1"/>
      <c r="D348" s="1"/>
      <c r="E348" s="1"/>
      <c r="F348" s="1"/>
      <c r="G348" s="1"/>
      <c r="H348" s="1"/>
      <c r="I348" s="1"/>
      <c r="J348" s="1"/>
      <c r="K348" s="1"/>
      <c r="L348" s="1"/>
      <c r="M348" s="1"/>
      <c r="N348" s="1"/>
      <c r="O348" s="1"/>
      <c r="P348" s="1"/>
      <c r="Q348" s="1"/>
      <c r="R348" s="1"/>
      <c r="S348" s="1"/>
      <c r="T348" s="1"/>
      <c r="U348" s="1"/>
    </row>
    <row r="349">
      <c r="A349" s="1"/>
      <c r="B349" s="1"/>
      <c r="C349" s="1"/>
      <c r="D349" s="1"/>
      <c r="E349" s="1"/>
      <c r="F349" s="1"/>
      <c r="G349" s="1"/>
      <c r="H349" s="1"/>
      <c r="I349" s="1"/>
      <c r="J349" s="1"/>
      <c r="K349" s="1"/>
      <c r="L349" s="1"/>
      <c r="M349" s="1"/>
      <c r="N349" s="1"/>
      <c r="O349" s="1"/>
      <c r="P349" s="1"/>
      <c r="Q349" s="1"/>
      <c r="R349" s="1"/>
      <c r="S349" s="1"/>
      <c r="T349" s="1"/>
      <c r="U349" s="1"/>
    </row>
    <row r="350">
      <c r="A350" s="1"/>
      <c r="B350" s="1"/>
      <c r="C350" s="1"/>
      <c r="D350" s="1"/>
      <c r="E350" s="1"/>
      <c r="F350" s="1"/>
      <c r="G350" s="1"/>
      <c r="H350" s="1"/>
      <c r="I350" s="1"/>
      <c r="J350" s="1"/>
      <c r="K350" s="1"/>
      <c r="L350" s="1"/>
      <c r="M350" s="1"/>
      <c r="N350" s="1"/>
      <c r="O350" s="1"/>
      <c r="P350" s="1"/>
      <c r="Q350" s="1"/>
      <c r="R350" s="1"/>
      <c r="S350" s="1"/>
      <c r="T350" s="1"/>
      <c r="U350" s="1"/>
    </row>
    <row r="351">
      <c r="A351" s="1"/>
      <c r="B351" s="1"/>
      <c r="C351" s="1"/>
      <c r="D351" s="1"/>
      <c r="E351" s="1"/>
      <c r="F351" s="1"/>
      <c r="G351" s="1"/>
      <c r="H351" s="1"/>
      <c r="I351" s="1"/>
      <c r="J351" s="1"/>
      <c r="K351" s="1"/>
      <c r="L351" s="1"/>
      <c r="M351" s="1"/>
      <c r="N351" s="1"/>
      <c r="O351" s="1"/>
      <c r="P351" s="1"/>
      <c r="Q351" s="1"/>
      <c r="R351" s="1"/>
      <c r="S351" s="1"/>
      <c r="T351" s="1"/>
      <c r="U351" s="1"/>
    </row>
    <row r="352">
      <c r="A352" s="1"/>
      <c r="B352" s="1"/>
      <c r="C352" s="1"/>
      <c r="D352" s="1"/>
      <c r="E352" s="1"/>
      <c r="F352" s="1"/>
      <c r="G352" s="1"/>
      <c r="H352" s="1"/>
      <c r="I352" s="1"/>
      <c r="J352" s="1"/>
      <c r="K352" s="1"/>
      <c r="L352" s="1"/>
      <c r="M352" s="1"/>
      <c r="N352" s="1"/>
      <c r="O352" s="1"/>
      <c r="P352" s="1"/>
      <c r="Q352" s="1"/>
      <c r="R352" s="1"/>
      <c r="S352" s="1"/>
      <c r="T352" s="1"/>
      <c r="U352" s="1"/>
    </row>
    <row r="353">
      <c r="A353" s="1"/>
      <c r="B353" s="1"/>
      <c r="C353" s="1"/>
      <c r="D353" s="1"/>
      <c r="E353" s="1"/>
      <c r="F353" s="1"/>
      <c r="G353" s="1"/>
      <c r="H353" s="1"/>
      <c r="I353" s="1"/>
      <c r="J353" s="1"/>
      <c r="K353" s="1"/>
      <c r="L353" s="1"/>
      <c r="M353" s="1"/>
      <c r="N353" s="1"/>
      <c r="O353" s="1"/>
      <c r="P353" s="1"/>
      <c r="Q353" s="1"/>
      <c r="R353" s="1"/>
      <c r="S353" s="1"/>
      <c r="T353" s="1"/>
      <c r="U353" s="1"/>
    </row>
    <row r="354">
      <c r="A354" s="1"/>
      <c r="B354" s="1"/>
      <c r="C354" s="1"/>
      <c r="D354" s="1"/>
      <c r="E354" s="1"/>
      <c r="F354" s="1"/>
      <c r="G354" s="1"/>
      <c r="H354" s="1"/>
      <c r="I354" s="1"/>
      <c r="J354" s="1"/>
      <c r="K354" s="1"/>
      <c r="L354" s="1"/>
      <c r="M354" s="1"/>
      <c r="N354" s="1"/>
      <c r="O354" s="1"/>
      <c r="P354" s="1"/>
      <c r="Q354" s="1"/>
      <c r="R354" s="1"/>
      <c r="S354" s="1"/>
      <c r="T354" s="1"/>
      <c r="U354" s="1"/>
    </row>
    <row r="355">
      <c r="A355" s="1"/>
      <c r="B355" s="1"/>
      <c r="C355" s="1"/>
      <c r="D355" s="1"/>
      <c r="E355" s="1"/>
      <c r="F355" s="1"/>
      <c r="G355" s="1"/>
      <c r="H355" s="1"/>
      <c r="I355" s="1"/>
      <c r="J355" s="1"/>
      <c r="K355" s="1"/>
      <c r="L355" s="1"/>
      <c r="M355" s="1"/>
      <c r="N355" s="1"/>
      <c r="O355" s="1"/>
      <c r="P355" s="1"/>
      <c r="Q355" s="1"/>
      <c r="R355" s="1"/>
      <c r="S355" s="1"/>
      <c r="T355" s="1"/>
      <c r="U355" s="1"/>
    </row>
    <row r="356">
      <c r="A356" s="1"/>
      <c r="B356" s="1"/>
      <c r="C356" s="1"/>
      <c r="D356" s="1"/>
      <c r="E356" s="1"/>
      <c r="F356" s="1"/>
      <c r="G356" s="1"/>
      <c r="H356" s="1"/>
      <c r="I356" s="1"/>
      <c r="J356" s="1"/>
      <c r="K356" s="1"/>
      <c r="L356" s="1"/>
      <c r="M356" s="1"/>
      <c r="N356" s="1"/>
      <c r="O356" s="1"/>
      <c r="P356" s="1"/>
      <c r="Q356" s="1"/>
      <c r="R356" s="1"/>
      <c r="S356" s="1"/>
      <c r="T356" s="1"/>
      <c r="U356" s="1"/>
    </row>
    <row r="357">
      <c r="A357" s="1"/>
      <c r="B357" s="1"/>
      <c r="C357" s="1"/>
      <c r="D357" s="1"/>
      <c r="E357" s="1"/>
      <c r="F357" s="1"/>
      <c r="G357" s="1"/>
      <c r="H357" s="1"/>
      <c r="I357" s="1"/>
      <c r="J357" s="1"/>
      <c r="K357" s="1"/>
      <c r="L357" s="1"/>
      <c r="M357" s="1"/>
      <c r="N357" s="1"/>
      <c r="O357" s="1"/>
      <c r="P357" s="1"/>
      <c r="Q357" s="1"/>
      <c r="R357" s="1"/>
      <c r="S357" s="1"/>
      <c r="T357" s="1"/>
      <c r="U357" s="1"/>
    </row>
    <row r="358">
      <c r="A358" s="1"/>
      <c r="B358" s="1"/>
      <c r="C358" s="1"/>
      <c r="D358" s="1"/>
      <c r="E358" s="1"/>
      <c r="F358" s="1"/>
      <c r="G358" s="1"/>
      <c r="H358" s="1"/>
      <c r="I358" s="1"/>
      <c r="J358" s="1"/>
      <c r="K358" s="1"/>
      <c r="L358" s="1"/>
      <c r="M358" s="1"/>
      <c r="N358" s="1"/>
      <c r="O358" s="1"/>
      <c r="P358" s="1"/>
      <c r="Q358" s="1"/>
      <c r="R358" s="1"/>
      <c r="S358" s="1"/>
      <c r="T358" s="1"/>
      <c r="U358" s="1"/>
    </row>
    <row r="359">
      <c r="A359" s="1"/>
      <c r="B359" s="1"/>
      <c r="C359" s="1"/>
      <c r="D359" s="1"/>
      <c r="E359" s="1"/>
      <c r="F359" s="1"/>
      <c r="G359" s="1"/>
      <c r="H359" s="1"/>
      <c r="I359" s="1"/>
      <c r="J359" s="1"/>
      <c r="K359" s="1"/>
      <c r="L359" s="1"/>
      <c r="M359" s="1"/>
      <c r="N359" s="1"/>
      <c r="O359" s="1"/>
      <c r="P359" s="1"/>
      <c r="Q359" s="1"/>
      <c r="R359" s="1"/>
      <c r="S359" s="1"/>
      <c r="T359" s="1"/>
      <c r="U359" s="1"/>
    </row>
    <row r="360">
      <c r="A360" s="1"/>
      <c r="B360" s="1"/>
      <c r="C360" s="1"/>
      <c r="D360" s="1"/>
      <c r="E360" s="1"/>
      <c r="F360" s="1"/>
      <c r="G360" s="1"/>
      <c r="H360" s="1"/>
      <c r="I360" s="1"/>
      <c r="J360" s="1"/>
      <c r="K360" s="1"/>
      <c r="L360" s="1"/>
      <c r="M360" s="1"/>
      <c r="N360" s="1"/>
      <c r="O360" s="1"/>
      <c r="P360" s="1"/>
      <c r="Q360" s="1"/>
      <c r="R360" s="1"/>
      <c r="S360" s="1"/>
      <c r="T360" s="1"/>
      <c r="U360" s="1"/>
    </row>
    <row r="361">
      <c r="A361" s="1"/>
      <c r="B361" s="1"/>
      <c r="C361" s="1"/>
      <c r="D361" s="1"/>
      <c r="E361" s="1"/>
      <c r="F361" s="1"/>
      <c r="G361" s="1"/>
      <c r="H361" s="1"/>
      <c r="I361" s="1"/>
      <c r="J361" s="1"/>
      <c r="K361" s="1"/>
      <c r="L361" s="1"/>
      <c r="M361" s="1"/>
      <c r="N361" s="1"/>
      <c r="O361" s="1"/>
      <c r="P361" s="1"/>
      <c r="Q361" s="1"/>
      <c r="R361" s="1"/>
      <c r="S361" s="1"/>
      <c r="T361" s="1"/>
      <c r="U361" s="1"/>
    </row>
    <row r="362">
      <c r="A362" s="1"/>
      <c r="B362" s="1"/>
      <c r="C362" s="1"/>
      <c r="D362" s="1"/>
      <c r="E362" s="1"/>
      <c r="F362" s="1"/>
      <c r="G362" s="1"/>
      <c r="H362" s="1"/>
      <c r="I362" s="1"/>
      <c r="J362" s="1"/>
      <c r="K362" s="1"/>
      <c r="L362" s="1"/>
      <c r="M362" s="1"/>
      <c r="N362" s="1"/>
      <c r="O362" s="1"/>
      <c r="P362" s="1"/>
      <c r="Q362" s="1"/>
      <c r="R362" s="1"/>
      <c r="S362" s="1"/>
      <c r="T362" s="1"/>
      <c r="U362" s="1"/>
    </row>
    <row r="363">
      <c r="A363" s="1"/>
      <c r="B363" s="1"/>
      <c r="C363" s="1"/>
      <c r="D363" s="1"/>
      <c r="E363" s="1"/>
      <c r="F363" s="1"/>
      <c r="G363" s="1"/>
      <c r="H363" s="1"/>
      <c r="I363" s="1"/>
      <c r="J363" s="1"/>
      <c r="K363" s="1"/>
      <c r="L363" s="1"/>
      <c r="M363" s="1"/>
      <c r="N363" s="1"/>
      <c r="O363" s="1"/>
      <c r="P363" s="1"/>
      <c r="Q363" s="1"/>
      <c r="R363" s="1"/>
      <c r="S363" s="1"/>
      <c r="T363" s="1"/>
      <c r="U363" s="1"/>
    </row>
    <row r="364">
      <c r="A364" s="1"/>
      <c r="B364" s="1"/>
      <c r="C364" s="1"/>
      <c r="D364" s="1"/>
      <c r="E364" s="1"/>
      <c r="F364" s="1"/>
      <c r="G364" s="1"/>
      <c r="H364" s="1"/>
      <c r="I364" s="1"/>
      <c r="J364" s="1"/>
      <c r="K364" s="1"/>
      <c r="L364" s="1"/>
      <c r="M364" s="1"/>
      <c r="N364" s="1"/>
      <c r="O364" s="1"/>
      <c r="P364" s="1"/>
      <c r="Q364" s="1"/>
      <c r="R364" s="1"/>
      <c r="S364" s="1"/>
      <c r="T364" s="1"/>
      <c r="U364" s="1"/>
    </row>
    <row r="365">
      <c r="A365" s="1"/>
      <c r="B365" s="1"/>
      <c r="C365" s="1"/>
      <c r="D365" s="1"/>
      <c r="E365" s="1"/>
      <c r="F365" s="1"/>
      <c r="G365" s="1"/>
      <c r="H365" s="1"/>
      <c r="I365" s="1"/>
      <c r="J365" s="1"/>
      <c r="K365" s="1"/>
      <c r="L365" s="1"/>
      <c r="M365" s="1"/>
      <c r="N365" s="1"/>
      <c r="O365" s="1"/>
      <c r="P365" s="1"/>
      <c r="Q365" s="1"/>
      <c r="R365" s="1"/>
      <c r="S365" s="1"/>
      <c r="T365" s="1"/>
      <c r="U365" s="1"/>
    </row>
    <row r="366">
      <c r="A366" s="1"/>
      <c r="B366" s="1"/>
      <c r="C366" s="1"/>
      <c r="D366" s="1"/>
      <c r="E366" s="1"/>
      <c r="F366" s="1"/>
      <c r="G366" s="1"/>
      <c r="H366" s="1"/>
      <c r="I366" s="1"/>
      <c r="J366" s="1"/>
      <c r="K366" s="1"/>
      <c r="L366" s="1"/>
      <c r="M366" s="1"/>
      <c r="N366" s="1"/>
      <c r="O366" s="1"/>
      <c r="P366" s="1"/>
      <c r="Q366" s="1"/>
      <c r="R366" s="1"/>
      <c r="S366" s="1"/>
      <c r="T366" s="1"/>
      <c r="U366" s="1"/>
    </row>
    <row r="367">
      <c r="A367" s="1"/>
      <c r="B367" s="1"/>
      <c r="C367" s="1"/>
      <c r="D367" s="1"/>
      <c r="E367" s="1"/>
      <c r="F367" s="1"/>
      <c r="G367" s="1"/>
      <c r="H367" s="1"/>
      <c r="I367" s="1"/>
      <c r="J367" s="1"/>
      <c r="K367" s="1"/>
      <c r="L367" s="1"/>
      <c r="M367" s="1"/>
      <c r="N367" s="1"/>
      <c r="O367" s="1"/>
      <c r="P367" s="1"/>
      <c r="Q367" s="1"/>
      <c r="R367" s="1"/>
      <c r="S367" s="1"/>
      <c r="T367" s="1"/>
      <c r="U367" s="1"/>
    </row>
    <row r="368">
      <c r="A368" s="1"/>
      <c r="B368" s="1"/>
      <c r="C368" s="1"/>
      <c r="D368" s="1"/>
      <c r="E368" s="1"/>
      <c r="F368" s="1"/>
      <c r="G368" s="1"/>
      <c r="H368" s="1"/>
      <c r="I368" s="1"/>
      <c r="J368" s="1"/>
      <c r="K368" s="1"/>
      <c r="L368" s="1"/>
      <c r="M368" s="1"/>
      <c r="N368" s="1"/>
      <c r="O368" s="1"/>
      <c r="P368" s="1"/>
      <c r="Q368" s="1"/>
      <c r="R368" s="1"/>
      <c r="S368" s="1"/>
      <c r="T368" s="1"/>
      <c r="U368" s="1"/>
    </row>
    <row r="369">
      <c r="A369" s="1"/>
      <c r="B369" s="1"/>
      <c r="C369" s="1"/>
      <c r="D369" s="1"/>
      <c r="E369" s="1"/>
      <c r="F369" s="1"/>
      <c r="G369" s="1"/>
      <c r="H369" s="1"/>
      <c r="I369" s="1"/>
      <c r="J369" s="1"/>
      <c r="K369" s="1"/>
      <c r="L369" s="1"/>
      <c r="M369" s="1"/>
      <c r="N369" s="1"/>
      <c r="O369" s="1"/>
      <c r="P369" s="1"/>
      <c r="Q369" s="1"/>
      <c r="R369" s="1"/>
      <c r="S369" s="1"/>
      <c r="T369" s="1"/>
      <c r="U369" s="1"/>
    </row>
    <row r="370">
      <c r="A370" s="1"/>
      <c r="B370" s="1"/>
      <c r="C370" s="1"/>
      <c r="D370" s="1"/>
      <c r="E370" s="1"/>
      <c r="F370" s="1"/>
      <c r="G370" s="1"/>
      <c r="H370" s="1"/>
      <c r="I370" s="1"/>
      <c r="J370" s="1"/>
      <c r="K370" s="1"/>
      <c r="L370" s="1"/>
      <c r="M370" s="1"/>
      <c r="N370" s="1"/>
      <c r="O370" s="1"/>
      <c r="P370" s="1"/>
      <c r="Q370" s="1"/>
      <c r="R370" s="1"/>
      <c r="S370" s="1"/>
      <c r="T370" s="1"/>
      <c r="U370" s="1"/>
    </row>
    <row r="371">
      <c r="A371" s="1"/>
      <c r="B371" s="1"/>
      <c r="C371" s="1"/>
      <c r="D371" s="1"/>
      <c r="E371" s="1"/>
      <c r="F371" s="1"/>
      <c r="G371" s="1"/>
      <c r="H371" s="1"/>
      <c r="I371" s="1"/>
      <c r="J371" s="1"/>
      <c r="K371" s="1"/>
      <c r="L371" s="1"/>
      <c r="M371" s="1"/>
      <c r="N371" s="1"/>
      <c r="O371" s="1"/>
      <c r="P371" s="1"/>
      <c r="Q371" s="1"/>
      <c r="R371" s="1"/>
      <c r="S371" s="1"/>
      <c r="T371" s="1"/>
      <c r="U371" s="1"/>
    </row>
    <row r="372">
      <c r="A372" s="1"/>
      <c r="B372" s="1"/>
      <c r="C372" s="1"/>
      <c r="D372" s="1"/>
      <c r="E372" s="1"/>
      <c r="F372" s="1"/>
      <c r="G372" s="1"/>
      <c r="H372" s="1"/>
      <c r="I372" s="1"/>
      <c r="J372" s="1"/>
      <c r="K372" s="1"/>
      <c r="L372" s="1"/>
      <c r="M372" s="1"/>
      <c r="N372" s="1"/>
      <c r="O372" s="1"/>
      <c r="P372" s="1"/>
      <c r="Q372" s="1"/>
      <c r="R372" s="1"/>
      <c r="S372" s="1"/>
      <c r="T372" s="1"/>
      <c r="U372" s="1"/>
    </row>
    <row r="373">
      <c r="A373" s="1"/>
      <c r="B373" s="1"/>
      <c r="C373" s="1"/>
      <c r="D373" s="1"/>
      <c r="E373" s="1"/>
      <c r="F373" s="1"/>
      <c r="G373" s="1"/>
      <c r="H373" s="1"/>
      <c r="I373" s="1"/>
      <c r="J373" s="1"/>
      <c r="K373" s="1"/>
      <c r="L373" s="1"/>
      <c r="M373" s="1"/>
      <c r="N373" s="1"/>
      <c r="O373" s="1"/>
      <c r="P373" s="1"/>
      <c r="Q373" s="1"/>
      <c r="R373" s="1"/>
      <c r="S373" s="1"/>
      <c r="T373" s="1"/>
      <c r="U373" s="1"/>
    </row>
    <row r="374">
      <c r="A374" s="1"/>
      <c r="B374" s="1"/>
      <c r="C374" s="1"/>
      <c r="D374" s="1"/>
      <c r="E374" s="1"/>
      <c r="F374" s="1"/>
      <c r="G374" s="1"/>
      <c r="H374" s="1"/>
      <c r="I374" s="1"/>
      <c r="J374" s="1"/>
      <c r="K374" s="1"/>
      <c r="L374" s="1"/>
      <c r="M374" s="1"/>
      <c r="N374" s="1"/>
      <c r="O374" s="1"/>
      <c r="P374" s="1"/>
      <c r="Q374" s="1"/>
      <c r="R374" s="1"/>
      <c r="S374" s="1"/>
      <c r="T374" s="1"/>
      <c r="U374" s="1"/>
    </row>
    <row r="375">
      <c r="A375" s="1"/>
      <c r="B375" s="1"/>
      <c r="C375" s="1"/>
      <c r="D375" s="1"/>
      <c r="E375" s="1"/>
      <c r="F375" s="1"/>
      <c r="G375" s="1"/>
      <c r="H375" s="1"/>
      <c r="I375" s="1"/>
      <c r="J375" s="1"/>
      <c r="K375" s="1"/>
      <c r="L375" s="1"/>
      <c r="M375" s="1"/>
      <c r="N375" s="1"/>
      <c r="O375" s="1"/>
      <c r="P375" s="1"/>
      <c r="Q375" s="1"/>
      <c r="R375" s="1"/>
      <c r="S375" s="1"/>
      <c r="T375" s="1"/>
      <c r="U375" s="1"/>
    </row>
    <row r="376">
      <c r="A376" s="1"/>
      <c r="B376" s="1"/>
      <c r="C376" s="1"/>
      <c r="D376" s="1"/>
      <c r="E376" s="1"/>
      <c r="F376" s="1"/>
      <c r="G376" s="1"/>
      <c r="H376" s="1"/>
      <c r="I376" s="1"/>
      <c r="J376" s="1"/>
      <c r="K376" s="1"/>
      <c r="L376" s="1"/>
      <c r="M376" s="1"/>
      <c r="N376" s="1"/>
      <c r="O376" s="1"/>
      <c r="P376" s="1"/>
      <c r="Q376" s="1"/>
      <c r="R376" s="1"/>
      <c r="S376" s="1"/>
      <c r="T376" s="1"/>
      <c r="U376" s="1"/>
    </row>
    <row r="377">
      <c r="A377" s="1"/>
      <c r="B377" s="1"/>
      <c r="C377" s="1"/>
      <c r="D377" s="1"/>
      <c r="E377" s="1"/>
      <c r="F377" s="1"/>
      <c r="G377" s="1"/>
      <c r="H377" s="1"/>
      <c r="I377" s="1"/>
      <c r="J377" s="1"/>
      <c r="K377" s="1"/>
      <c r="L377" s="1"/>
      <c r="M377" s="1"/>
      <c r="N377" s="1"/>
      <c r="O377" s="1"/>
      <c r="P377" s="1"/>
      <c r="Q377" s="1"/>
      <c r="R377" s="1"/>
      <c r="S377" s="1"/>
      <c r="T377" s="1"/>
      <c r="U377" s="1"/>
    </row>
    <row r="378">
      <c r="A378" s="1"/>
      <c r="B378" s="1"/>
      <c r="C378" s="1"/>
      <c r="D378" s="1"/>
      <c r="E378" s="1"/>
      <c r="F378" s="1"/>
      <c r="G378" s="1"/>
      <c r="H378" s="1"/>
      <c r="I378" s="1"/>
      <c r="J378" s="1"/>
      <c r="K378" s="1"/>
      <c r="L378" s="1"/>
      <c r="M378" s="1"/>
      <c r="N378" s="1"/>
      <c r="O378" s="1"/>
      <c r="P378" s="1"/>
      <c r="Q378" s="1"/>
      <c r="R378" s="1"/>
      <c r="S378" s="1"/>
      <c r="T378" s="1"/>
      <c r="U378" s="1"/>
    </row>
    <row r="379">
      <c r="A379" s="1"/>
      <c r="B379" s="1"/>
      <c r="C379" s="1"/>
      <c r="D379" s="1"/>
      <c r="E379" s="1"/>
      <c r="F379" s="1"/>
      <c r="G379" s="1"/>
      <c r="H379" s="1"/>
      <c r="I379" s="1"/>
      <c r="J379" s="1"/>
      <c r="K379" s="1"/>
      <c r="L379" s="1"/>
      <c r="M379" s="1"/>
      <c r="N379" s="1"/>
      <c r="O379" s="1"/>
      <c r="P379" s="1"/>
      <c r="Q379" s="1"/>
      <c r="R379" s="1"/>
      <c r="S379" s="1"/>
      <c r="T379" s="1"/>
      <c r="U379" s="1"/>
    </row>
    <row r="380">
      <c r="A380" s="1"/>
      <c r="B380" s="1"/>
      <c r="C380" s="1"/>
      <c r="D380" s="1"/>
      <c r="E380" s="1"/>
      <c r="F380" s="1"/>
      <c r="G380" s="1"/>
      <c r="H380" s="1"/>
      <c r="I380" s="1"/>
      <c r="J380" s="1"/>
      <c r="K380" s="1"/>
      <c r="L380" s="1"/>
      <c r="M380" s="1"/>
      <c r="N380" s="1"/>
      <c r="O380" s="1"/>
      <c r="P380" s="1"/>
      <c r="Q380" s="1"/>
      <c r="R380" s="1"/>
      <c r="S380" s="1"/>
      <c r="T380" s="1"/>
      <c r="U380" s="1"/>
    </row>
    <row r="381">
      <c r="A381" s="1"/>
      <c r="B381" s="1"/>
      <c r="C381" s="1"/>
      <c r="D381" s="1"/>
      <c r="E381" s="1"/>
      <c r="F381" s="1"/>
      <c r="G381" s="1"/>
      <c r="H381" s="1"/>
      <c r="I381" s="1"/>
      <c r="J381" s="1"/>
      <c r="K381" s="1"/>
      <c r="L381" s="1"/>
      <c r="M381" s="1"/>
      <c r="N381" s="1"/>
      <c r="O381" s="1"/>
      <c r="P381" s="1"/>
      <c r="Q381" s="1"/>
      <c r="R381" s="1"/>
      <c r="S381" s="1"/>
      <c r="T381" s="1"/>
      <c r="U381" s="1"/>
    </row>
    <row r="382">
      <c r="A382" s="1"/>
      <c r="B382" s="1"/>
      <c r="C382" s="1"/>
      <c r="D382" s="1"/>
      <c r="E382" s="1"/>
      <c r="F382" s="1"/>
      <c r="G382" s="1"/>
      <c r="H382" s="1"/>
      <c r="I382" s="1"/>
      <c r="J382" s="1"/>
      <c r="K382" s="1"/>
      <c r="L382" s="1"/>
      <c r="M382" s="1"/>
      <c r="N382" s="1"/>
      <c r="O382" s="1"/>
      <c r="P382" s="1"/>
      <c r="Q382" s="1"/>
      <c r="R382" s="1"/>
      <c r="S382" s="1"/>
      <c r="T382" s="1"/>
      <c r="U382" s="1"/>
    </row>
    <row r="383">
      <c r="A383" s="1"/>
      <c r="B383" s="1"/>
      <c r="C383" s="1"/>
      <c r="D383" s="1"/>
      <c r="E383" s="1"/>
      <c r="F383" s="1"/>
      <c r="G383" s="1"/>
      <c r="H383" s="1"/>
      <c r="I383" s="1"/>
      <c r="J383" s="1"/>
      <c r="K383" s="1"/>
      <c r="L383" s="1"/>
      <c r="M383" s="1"/>
      <c r="N383" s="1"/>
      <c r="O383" s="1"/>
      <c r="P383" s="1"/>
      <c r="Q383" s="1"/>
      <c r="R383" s="1"/>
      <c r="S383" s="1"/>
      <c r="T383" s="1"/>
      <c r="U383" s="1"/>
    </row>
    <row r="384">
      <c r="A384" s="1"/>
      <c r="B384" s="1"/>
      <c r="C384" s="1"/>
      <c r="D384" s="1"/>
      <c r="E384" s="1"/>
      <c r="F384" s="1"/>
      <c r="G384" s="1"/>
      <c r="H384" s="1"/>
      <c r="I384" s="1"/>
      <c r="J384" s="1"/>
      <c r="K384" s="1"/>
      <c r="L384" s="1"/>
      <c r="M384" s="1"/>
      <c r="N384" s="1"/>
      <c r="O384" s="1"/>
      <c r="P384" s="1"/>
      <c r="Q384" s="1"/>
      <c r="R384" s="1"/>
      <c r="S384" s="1"/>
      <c r="T384" s="1"/>
      <c r="U384" s="1"/>
    </row>
    <row r="385">
      <c r="A385" s="1"/>
      <c r="B385" s="1"/>
      <c r="C385" s="1"/>
      <c r="D385" s="1"/>
      <c r="E385" s="1"/>
      <c r="F385" s="1"/>
      <c r="G385" s="1"/>
      <c r="H385" s="1"/>
      <c r="I385" s="1"/>
      <c r="J385" s="1"/>
      <c r="K385" s="1"/>
      <c r="L385" s="1"/>
      <c r="M385" s="1"/>
      <c r="N385" s="1"/>
      <c r="O385" s="1"/>
      <c r="P385" s="1"/>
      <c r="Q385" s="1"/>
      <c r="R385" s="1"/>
      <c r="S385" s="1"/>
      <c r="T385" s="1"/>
      <c r="U385" s="1"/>
    </row>
    <row r="386">
      <c r="A386" s="1"/>
      <c r="B386" s="1"/>
      <c r="C386" s="1"/>
      <c r="D386" s="1"/>
      <c r="E386" s="1"/>
      <c r="F386" s="1"/>
      <c r="G386" s="1"/>
      <c r="H386" s="1"/>
      <c r="I386" s="1"/>
      <c r="J386" s="1"/>
      <c r="K386" s="1"/>
      <c r="L386" s="1"/>
      <c r="M386" s="1"/>
      <c r="N386" s="1"/>
      <c r="O386" s="1"/>
      <c r="P386" s="1"/>
      <c r="Q386" s="1"/>
      <c r="R386" s="1"/>
      <c r="S386" s="1"/>
      <c r="T386" s="1"/>
      <c r="U386" s="1"/>
    </row>
    <row r="387">
      <c r="A387" s="1"/>
      <c r="B387" s="1"/>
      <c r="C387" s="1"/>
      <c r="D387" s="1"/>
      <c r="E387" s="1"/>
      <c r="F387" s="1"/>
      <c r="G387" s="1"/>
      <c r="H387" s="1"/>
      <c r="I387" s="1"/>
      <c r="J387" s="1"/>
      <c r="K387" s="1"/>
      <c r="L387" s="1"/>
      <c r="M387" s="1"/>
      <c r="N387" s="1"/>
      <c r="O387" s="1"/>
      <c r="P387" s="1"/>
      <c r="Q387" s="1"/>
      <c r="R387" s="1"/>
      <c r="S387" s="1"/>
      <c r="T387" s="1"/>
      <c r="U387" s="1"/>
    </row>
    <row r="388">
      <c r="A388" s="1"/>
      <c r="B388" s="1"/>
      <c r="C388" s="1"/>
      <c r="D388" s="1"/>
      <c r="E388" s="1"/>
      <c r="F388" s="1"/>
      <c r="G388" s="1"/>
      <c r="H388" s="1"/>
      <c r="I388" s="1"/>
      <c r="J388" s="1"/>
      <c r="K388" s="1"/>
      <c r="L388" s="1"/>
      <c r="M388" s="1"/>
      <c r="N388" s="1"/>
      <c r="O388" s="1"/>
      <c r="P388" s="1"/>
      <c r="Q388" s="1"/>
      <c r="R388" s="1"/>
      <c r="S388" s="1"/>
      <c r="T388" s="1"/>
      <c r="U388" s="1"/>
    </row>
    <row r="389">
      <c r="A389" s="1"/>
      <c r="B389" s="1"/>
      <c r="C389" s="1"/>
      <c r="D389" s="1"/>
      <c r="E389" s="1"/>
      <c r="F389" s="1"/>
      <c r="G389" s="1"/>
      <c r="H389" s="1"/>
      <c r="I389" s="1"/>
      <c r="J389" s="1"/>
      <c r="K389" s="1"/>
      <c r="L389" s="1"/>
      <c r="M389" s="1"/>
      <c r="N389" s="1"/>
      <c r="O389" s="1"/>
      <c r="P389" s="1"/>
      <c r="Q389" s="1"/>
      <c r="R389" s="1"/>
      <c r="S389" s="1"/>
      <c r="T389" s="1"/>
      <c r="U389" s="1"/>
    </row>
    <row r="390">
      <c r="A390" s="1"/>
      <c r="B390" s="1"/>
      <c r="C390" s="1"/>
      <c r="D390" s="1"/>
      <c r="E390" s="1"/>
      <c r="F390" s="1"/>
      <c r="G390" s="1"/>
      <c r="H390" s="1"/>
      <c r="I390" s="1"/>
      <c r="J390" s="1"/>
      <c r="K390" s="1"/>
      <c r="L390" s="1"/>
      <c r="M390" s="1"/>
      <c r="N390" s="1"/>
      <c r="O390" s="1"/>
      <c r="P390" s="1"/>
      <c r="Q390" s="1"/>
      <c r="R390" s="1"/>
      <c r="S390" s="1"/>
      <c r="T390" s="1"/>
      <c r="U390" s="1"/>
    </row>
    <row r="391">
      <c r="A391" s="1"/>
      <c r="B391" s="1"/>
      <c r="C391" s="1"/>
      <c r="D391" s="1"/>
      <c r="E391" s="1"/>
      <c r="F391" s="1"/>
      <c r="G391" s="1"/>
      <c r="H391" s="1"/>
      <c r="I391" s="1"/>
      <c r="J391" s="1"/>
      <c r="K391" s="1"/>
      <c r="L391" s="1"/>
      <c r="M391" s="1"/>
      <c r="N391" s="1"/>
      <c r="O391" s="1"/>
      <c r="P391" s="1"/>
      <c r="Q391" s="1"/>
      <c r="R391" s="1"/>
      <c r="S391" s="1"/>
      <c r="T391" s="1"/>
      <c r="U391" s="1"/>
    </row>
    <row r="392">
      <c r="A392" s="1"/>
      <c r="B392" s="1"/>
      <c r="C392" s="1"/>
      <c r="D392" s="1"/>
      <c r="E392" s="1"/>
      <c r="F392" s="1"/>
      <c r="G392" s="1"/>
      <c r="H392" s="1"/>
      <c r="I392" s="1"/>
      <c r="J392" s="1"/>
      <c r="K392" s="1"/>
      <c r="L392" s="1"/>
      <c r="M392" s="1"/>
      <c r="N392" s="1"/>
      <c r="O392" s="1"/>
      <c r="P392" s="1"/>
      <c r="Q392" s="1"/>
      <c r="R392" s="1"/>
      <c r="S392" s="1"/>
      <c r="T392" s="1"/>
      <c r="U392" s="1"/>
    </row>
    <row r="393">
      <c r="A393" s="1"/>
      <c r="B393" s="1"/>
      <c r="C393" s="1"/>
      <c r="D393" s="1"/>
      <c r="E393" s="1"/>
      <c r="F393" s="1"/>
      <c r="G393" s="1"/>
      <c r="H393" s="1"/>
      <c r="I393" s="1"/>
      <c r="J393" s="1"/>
      <c r="K393" s="1"/>
      <c r="L393" s="1"/>
      <c r="M393" s="1"/>
      <c r="N393" s="1"/>
      <c r="O393" s="1"/>
      <c r="P393" s="1"/>
      <c r="Q393" s="1"/>
      <c r="R393" s="1"/>
      <c r="S393" s="1"/>
      <c r="T393" s="1"/>
      <c r="U393" s="1"/>
    </row>
    <row r="394">
      <c r="A394" s="1"/>
      <c r="B394" s="1"/>
      <c r="C394" s="1"/>
      <c r="D394" s="1"/>
      <c r="E394" s="1"/>
      <c r="F394" s="1"/>
      <c r="G394" s="1"/>
      <c r="H394" s="1"/>
      <c r="I394" s="1"/>
      <c r="J394" s="1"/>
      <c r="K394" s="1"/>
      <c r="L394" s="1"/>
      <c r="M394" s="1"/>
      <c r="N394" s="1"/>
      <c r="O394" s="1"/>
      <c r="P394" s="1"/>
      <c r="Q394" s="1"/>
      <c r="R394" s="1"/>
      <c r="S394" s="1"/>
      <c r="T394" s="1"/>
      <c r="U394" s="1"/>
    </row>
    <row r="395">
      <c r="A395" s="1"/>
      <c r="B395" s="1"/>
      <c r="C395" s="1"/>
      <c r="D395" s="1"/>
      <c r="E395" s="1"/>
      <c r="F395" s="1"/>
      <c r="G395" s="1"/>
      <c r="H395" s="1"/>
      <c r="I395" s="1"/>
      <c r="J395" s="1"/>
      <c r="K395" s="1"/>
      <c r="L395" s="1"/>
      <c r="M395" s="1"/>
      <c r="N395" s="1"/>
      <c r="O395" s="1"/>
      <c r="P395" s="1"/>
      <c r="Q395" s="1"/>
      <c r="R395" s="1"/>
      <c r="S395" s="1"/>
      <c r="T395" s="1"/>
      <c r="U395" s="1"/>
    </row>
    <row r="396">
      <c r="A396" s="1"/>
      <c r="B396" s="1"/>
      <c r="C396" s="1"/>
      <c r="D396" s="1"/>
      <c r="E396" s="1"/>
      <c r="F396" s="1"/>
      <c r="G396" s="1"/>
      <c r="H396" s="1"/>
      <c r="I396" s="1"/>
      <c r="J396" s="1"/>
      <c r="K396" s="1"/>
      <c r="L396" s="1"/>
      <c r="M396" s="1"/>
      <c r="N396" s="1"/>
      <c r="O396" s="1"/>
      <c r="P396" s="1"/>
      <c r="Q396" s="1"/>
      <c r="R396" s="1"/>
      <c r="S396" s="1"/>
      <c r="T396" s="1"/>
      <c r="U396" s="1"/>
    </row>
    <row r="397">
      <c r="A397" s="1"/>
      <c r="B397" s="1"/>
      <c r="C397" s="1"/>
      <c r="D397" s="1"/>
      <c r="E397" s="1"/>
      <c r="F397" s="1"/>
      <c r="G397" s="1"/>
      <c r="H397" s="1"/>
      <c r="I397" s="1"/>
      <c r="J397" s="1"/>
      <c r="K397" s="1"/>
      <c r="L397" s="1"/>
      <c r="M397" s="1"/>
      <c r="N397" s="1"/>
      <c r="O397" s="1"/>
      <c r="P397" s="1"/>
      <c r="Q397" s="1"/>
      <c r="R397" s="1"/>
      <c r="S397" s="1"/>
      <c r="T397" s="1"/>
      <c r="U397" s="1"/>
    </row>
    <row r="398">
      <c r="A398" s="1"/>
      <c r="B398" s="1"/>
      <c r="C398" s="1"/>
      <c r="D398" s="1"/>
      <c r="E398" s="1"/>
      <c r="F398" s="1"/>
      <c r="G398" s="1"/>
      <c r="H398" s="1"/>
      <c r="I398" s="1"/>
      <c r="J398" s="1"/>
      <c r="K398" s="1"/>
      <c r="L398" s="1"/>
      <c r="M398" s="1"/>
      <c r="N398" s="1"/>
      <c r="O398" s="1"/>
      <c r="P398" s="1"/>
      <c r="Q398" s="1"/>
      <c r="R398" s="1"/>
      <c r="S398" s="1"/>
      <c r="T398" s="1"/>
      <c r="U398" s="1"/>
    </row>
    <row r="399">
      <c r="A399" s="1"/>
      <c r="B399" s="1"/>
      <c r="C399" s="1"/>
      <c r="D399" s="1"/>
      <c r="E399" s="1"/>
      <c r="F399" s="1"/>
      <c r="G399" s="1"/>
      <c r="H399" s="1"/>
      <c r="I399" s="1"/>
      <c r="J399" s="1"/>
      <c r="K399" s="1"/>
      <c r="L399" s="1"/>
      <c r="M399" s="1"/>
      <c r="N399" s="1"/>
      <c r="O399" s="1"/>
      <c r="P399" s="1"/>
      <c r="Q399" s="1"/>
      <c r="R399" s="1"/>
      <c r="S399" s="1"/>
      <c r="T399" s="1"/>
      <c r="U399" s="1"/>
    </row>
    <row r="400">
      <c r="A400" s="1"/>
      <c r="B400" s="1"/>
      <c r="C400" s="1"/>
      <c r="D400" s="1"/>
      <c r="E400" s="1"/>
      <c r="F400" s="1"/>
      <c r="G400" s="1"/>
      <c r="H400" s="1"/>
      <c r="I400" s="1"/>
      <c r="J400" s="1"/>
      <c r="K400" s="1"/>
      <c r="L400" s="1"/>
      <c r="M400" s="1"/>
      <c r="N400" s="1"/>
      <c r="O400" s="1"/>
      <c r="P400" s="1"/>
      <c r="Q400" s="1"/>
      <c r="R400" s="1"/>
      <c r="S400" s="1"/>
      <c r="T400" s="1"/>
      <c r="U400" s="1"/>
    </row>
    <row r="401">
      <c r="A401" s="1"/>
      <c r="B401" s="1"/>
      <c r="C401" s="1"/>
      <c r="D401" s="1"/>
      <c r="E401" s="1"/>
      <c r="F401" s="1"/>
      <c r="G401" s="1"/>
      <c r="H401" s="1"/>
      <c r="I401" s="1"/>
      <c r="J401" s="1"/>
      <c r="K401" s="1"/>
      <c r="L401" s="1"/>
      <c r="M401" s="1"/>
      <c r="N401" s="1"/>
      <c r="O401" s="1"/>
      <c r="P401" s="1"/>
      <c r="Q401" s="1"/>
      <c r="R401" s="1"/>
      <c r="S401" s="1"/>
      <c r="T401" s="1"/>
      <c r="U401" s="1"/>
    </row>
    <row r="402">
      <c r="A402" s="1"/>
      <c r="B402" s="1"/>
      <c r="C402" s="1"/>
      <c r="D402" s="1"/>
      <c r="E402" s="1"/>
      <c r="F402" s="1"/>
      <c r="G402" s="1"/>
      <c r="H402" s="1"/>
      <c r="I402" s="1"/>
      <c r="J402" s="1"/>
      <c r="K402" s="1"/>
      <c r="L402" s="1"/>
      <c r="M402" s="1"/>
      <c r="N402" s="1"/>
      <c r="O402" s="1"/>
      <c r="P402" s="1"/>
      <c r="Q402" s="1"/>
      <c r="R402" s="1"/>
      <c r="S402" s="1"/>
      <c r="T402" s="1"/>
      <c r="U402" s="1"/>
    </row>
    <row r="403">
      <c r="A403" s="1"/>
      <c r="B403" s="1"/>
      <c r="C403" s="1"/>
      <c r="D403" s="1"/>
      <c r="E403" s="1"/>
      <c r="F403" s="1"/>
      <c r="G403" s="1"/>
      <c r="H403" s="1"/>
      <c r="I403" s="1"/>
      <c r="J403" s="1"/>
      <c r="K403" s="1"/>
      <c r="L403" s="1"/>
      <c r="M403" s="1"/>
      <c r="N403" s="1"/>
      <c r="O403" s="1"/>
      <c r="P403" s="1"/>
      <c r="Q403" s="1"/>
      <c r="R403" s="1"/>
      <c r="S403" s="1"/>
      <c r="T403" s="1"/>
      <c r="U403" s="1"/>
    </row>
    <row r="404">
      <c r="A404" s="1"/>
      <c r="B404" s="1"/>
      <c r="C404" s="1"/>
      <c r="D404" s="1"/>
      <c r="E404" s="1"/>
      <c r="F404" s="1"/>
      <c r="G404" s="1"/>
      <c r="H404" s="1"/>
      <c r="I404" s="1"/>
      <c r="J404" s="1"/>
      <c r="K404" s="1"/>
      <c r="L404" s="1"/>
      <c r="M404" s="1"/>
      <c r="N404" s="1"/>
      <c r="O404" s="1"/>
      <c r="P404" s="1"/>
      <c r="Q404" s="1"/>
      <c r="R404" s="1"/>
      <c r="S404" s="1"/>
      <c r="T404" s="1"/>
      <c r="U404" s="1"/>
    </row>
    <row r="405">
      <c r="A405" s="1"/>
      <c r="B405" s="1"/>
      <c r="C405" s="1"/>
      <c r="D405" s="1"/>
      <c r="E405" s="1"/>
      <c r="F405" s="1"/>
      <c r="G405" s="1"/>
      <c r="H405" s="1"/>
      <c r="I405" s="1"/>
      <c r="J405" s="1"/>
      <c r="K405" s="1"/>
      <c r="L405" s="1"/>
      <c r="M405" s="1"/>
      <c r="N405" s="1"/>
      <c r="O405" s="1"/>
      <c r="P405" s="1"/>
      <c r="Q405" s="1"/>
      <c r="R405" s="1"/>
      <c r="S405" s="1"/>
      <c r="T405" s="1"/>
      <c r="U405" s="1"/>
    </row>
    <row r="406">
      <c r="A406" s="1"/>
      <c r="B406" s="1"/>
      <c r="C406" s="1"/>
      <c r="D406" s="1"/>
      <c r="E406" s="1"/>
      <c r="F406" s="1"/>
      <c r="G406" s="1"/>
      <c r="H406" s="1"/>
      <c r="I406" s="1"/>
      <c r="J406" s="1"/>
      <c r="K406" s="1"/>
      <c r="L406" s="1"/>
      <c r="M406" s="1"/>
      <c r="N406" s="1"/>
      <c r="O406" s="1"/>
      <c r="P406" s="1"/>
      <c r="Q406" s="1"/>
      <c r="R406" s="1"/>
      <c r="S406" s="1"/>
      <c r="T406" s="1"/>
      <c r="U406" s="1"/>
    </row>
    <row r="407">
      <c r="A407" s="1"/>
      <c r="B407" s="1"/>
      <c r="C407" s="1"/>
      <c r="D407" s="1"/>
      <c r="E407" s="1"/>
      <c r="F407" s="1"/>
      <c r="G407" s="1"/>
      <c r="H407" s="1"/>
      <c r="I407" s="1"/>
      <c r="J407" s="1"/>
      <c r="K407" s="1"/>
      <c r="L407" s="1"/>
      <c r="M407" s="1"/>
      <c r="N407" s="1"/>
      <c r="O407" s="1"/>
      <c r="P407" s="1"/>
      <c r="Q407" s="1"/>
      <c r="R407" s="1"/>
      <c r="S407" s="1"/>
      <c r="T407" s="1"/>
      <c r="U407" s="1"/>
    </row>
    <row r="408">
      <c r="A408" s="1"/>
      <c r="B408" s="1"/>
      <c r="C408" s="1"/>
      <c r="D408" s="1"/>
      <c r="E408" s="1"/>
      <c r="F408" s="1"/>
      <c r="G408" s="1"/>
      <c r="H408" s="1"/>
      <c r="I408" s="1"/>
      <c r="J408" s="1"/>
      <c r="K408" s="1"/>
      <c r="L408" s="1"/>
      <c r="M408" s="1"/>
      <c r="N408" s="1"/>
      <c r="O408" s="1"/>
      <c r="P408" s="1"/>
      <c r="Q408" s="1"/>
      <c r="R408" s="1"/>
      <c r="S408" s="1"/>
      <c r="T408" s="1"/>
      <c r="U408" s="1"/>
    </row>
    <row r="409">
      <c r="A409" s="1"/>
      <c r="B409" s="1"/>
      <c r="C409" s="1"/>
      <c r="D409" s="1"/>
      <c r="E409" s="1"/>
      <c r="F409" s="1"/>
      <c r="G409" s="1"/>
      <c r="H409" s="1"/>
      <c r="I409" s="1"/>
      <c r="J409" s="1"/>
      <c r="K409" s="1"/>
      <c r="L409" s="1"/>
      <c r="M409" s="1"/>
      <c r="N409" s="1"/>
      <c r="O409" s="1"/>
      <c r="P409" s="1"/>
      <c r="Q409" s="1"/>
      <c r="R409" s="1"/>
      <c r="S409" s="1"/>
      <c r="T409" s="1"/>
      <c r="U409" s="1"/>
    </row>
    <row r="410">
      <c r="A410" s="1"/>
      <c r="B410" s="1"/>
      <c r="C410" s="1"/>
      <c r="D410" s="1"/>
      <c r="E410" s="1"/>
      <c r="F410" s="1"/>
      <c r="G410" s="1"/>
      <c r="H410" s="1"/>
      <c r="I410" s="1"/>
      <c r="J410" s="1"/>
      <c r="K410" s="1"/>
      <c r="L410" s="1"/>
      <c r="M410" s="1"/>
      <c r="N410" s="1"/>
      <c r="O410" s="1"/>
      <c r="P410" s="1"/>
      <c r="Q410" s="1"/>
      <c r="R410" s="1"/>
      <c r="S410" s="1"/>
      <c r="T410" s="1"/>
      <c r="U410" s="1"/>
    </row>
    <row r="411">
      <c r="A411" s="1"/>
      <c r="B411" s="1"/>
      <c r="C411" s="1"/>
      <c r="D411" s="1"/>
      <c r="E411" s="1"/>
      <c r="F411" s="1"/>
      <c r="G411" s="1"/>
      <c r="H411" s="1"/>
      <c r="I411" s="1"/>
      <c r="J411" s="1"/>
      <c r="K411" s="1"/>
      <c r="L411" s="1"/>
      <c r="M411" s="1"/>
      <c r="N411" s="1"/>
      <c r="O411" s="1"/>
      <c r="P411" s="1"/>
      <c r="Q411" s="1"/>
      <c r="R411" s="1"/>
      <c r="S411" s="1"/>
      <c r="T411" s="1"/>
      <c r="U411" s="1"/>
    </row>
    <row r="412">
      <c r="A412" s="1"/>
      <c r="B412" s="1"/>
      <c r="C412" s="1"/>
      <c r="D412" s="1"/>
      <c r="E412" s="1"/>
      <c r="F412" s="1"/>
      <c r="G412" s="1"/>
      <c r="H412" s="1"/>
      <c r="I412" s="1"/>
      <c r="J412" s="1"/>
      <c r="K412" s="1"/>
      <c r="L412" s="1"/>
      <c r="M412" s="1"/>
      <c r="N412" s="1"/>
      <c r="O412" s="1"/>
      <c r="P412" s="1"/>
      <c r="Q412" s="1"/>
      <c r="R412" s="1"/>
      <c r="S412" s="1"/>
      <c r="T412" s="1"/>
      <c r="U412" s="1"/>
    </row>
    <row r="413">
      <c r="A413" s="1"/>
      <c r="B413" s="1"/>
      <c r="C413" s="1"/>
      <c r="D413" s="1"/>
      <c r="E413" s="1"/>
      <c r="F413" s="1"/>
      <c r="G413" s="1"/>
      <c r="H413" s="1"/>
      <c r="I413" s="1"/>
      <c r="J413" s="1"/>
      <c r="K413" s="1"/>
      <c r="L413" s="1"/>
      <c r="M413" s="1"/>
      <c r="N413" s="1"/>
      <c r="O413" s="1"/>
      <c r="P413" s="1"/>
      <c r="Q413" s="1"/>
      <c r="R413" s="1"/>
      <c r="S413" s="1"/>
      <c r="T413" s="1"/>
      <c r="U413" s="1"/>
    </row>
    <row r="414">
      <c r="A414" s="1"/>
      <c r="B414" s="1"/>
      <c r="C414" s="1"/>
      <c r="D414" s="1"/>
      <c r="E414" s="1"/>
      <c r="F414" s="1"/>
      <c r="G414" s="1"/>
      <c r="H414" s="1"/>
      <c r="I414" s="1"/>
      <c r="J414" s="1"/>
      <c r="K414" s="1"/>
      <c r="L414" s="1"/>
      <c r="M414" s="1"/>
      <c r="N414" s="1"/>
      <c r="O414" s="1"/>
      <c r="P414" s="1"/>
      <c r="Q414" s="1"/>
      <c r="R414" s="1"/>
      <c r="S414" s="1"/>
      <c r="T414" s="1"/>
      <c r="U414" s="1"/>
    </row>
    <row r="415">
      <c r="A415" s="1"/>
      <c r="B415" s="1"/>
      <c r="C415" s="1"/>
      <c r="D415" s="1"/>
      <c r="E415" s="1"/>
      <c r="F415" s="1"/>
      <c r="G415" s="1"/>
      <c r="H415" s="1"/>
      <c r="I415" s="1"/>
      <c r="J415" s="1"/>
      <c r="K415" s="1"/>
      <c r="L415" s="1"/>
      <c r="M415" s="1"/>
      <c r="N415" s="1"/>
      <c r="O415" s="1"/>
      <c r="P415" s="1"/>
      <c r="Q415" s="1"/>
      <c r="R415" s="1"/>
      <c r="S415" s="1"/>
      <c r="T415" s="1"/>
      <c r="U415" s="1"/>
    </row>
    <row r="416">
      <c r="A416" s="1"/>
      <c r="B416" s="1"/>
      <c r="C416" s="1"/>
      <c r="D416" s="1"/>
      <c r="E416" s="1"/>
      <c r="F416" s="1"/>
      <c r="G416" s="1"/>
      <c r="H416" s="1"/>
      <c r="I416" s="1"/>
      <c r="J416" s="1"/>
      <c r="K416" s="1"/>
      <c r="L416" s="1"/>
      <c r="M416" s="1"/>
      <c r="N416" s="1"/>
      <c r="O416" s="1"/>
      <c r="P416" s="1"/>
      <c r="Q416" s="1"/>
      <c r="R416" s="1"/>
      <c r="S416" s="1"/>
      <c r="T416" s="1"/>
      <c r="U416" s="1"/>
    </row>
    <row r="417">
      <c r="A417" s="1"/>
      <c r="B417" s="1"/>
      <c r="C417" s="1"/>
      <c r="D417" s="1"/>
      <c r="E417" s="1"/>
      <c r="F417" s="1"/>
      <c r="G417" s="1"/>
      <c r="H417" s="1"/>
      <c r="I417" s="1"/>
      <c r="J417" s="1"/>
      <c r="K417" s="1"/>
      <c r="L417" s="1"/>
      <c r="M417" s="1"/>
      <c r="N417" s="1"/>
      <c r="O417" s="1"/>
      <c r="P417" s="1"/>
      <c r="Q417" s="1"/>
      <c r="R417" s="1"/>
      <c r="S417" s="1"/>
      <c r="T417" s="1"/>
      <c r="U417" s="1"/>
    </row>
    <row r="418">
      <c r="A418" s="1"/>
      <c r="B418" s="1"/>
      <c r="C418" s="1"/>
      <c r="D418" s="1"/>
      <c r="E418" s="1"/>
      <c r="F418" s="1"/>
      <c r="G418" s="1"/>
      <c r="H418" s="1"/>
      <c r="I418" s="1"/>
      <c r="J418" s="1"/>
      <c r="K418" s="1"/>
      <c r="L418" s="1"/>
      <c r="M418" s="1"/>
      <c r="N418" s="1"/>
      <c r="O418" s="1"/>
      <c r="P418" s="1"/>
      <c r="Q418" s="1"/>
      <c r="R418" s="1"/>
      <c r="S418" s="1"/>
      <c r="T418" s="1"/>
      <c r="U418" s="1"/>
    </row>
    <row r="419">
      <c r="A419" s="1"/>
      <c r="B419" s="1"/>
      <c r="C419" s="1"/>
      <c r="D419" s="1"/>
      <c r="E419" s="1"/>
      <c r="F419" s="1"/>
      <c r="G419" s="1"/>
      <c r="H419" s="1"/>
      <c r="I419" s="1"/>
      <c r="J419" s="1"/>
      <c r="K419" s="1"/>
      <c r="L419" s="1"/>
      <c r="M419" s="1"/>
      <c r="N419" s="1"/>
      <c r="O419" s="1"/>
      <c r="P419" s="1"/>
      <c r="Q419" s="1"/>
      <c r="R419" s="1"/>
      <c r="S419" s="1"/>
      <c r="T419" s="1"/>
      <c r="U419" s="1"/>
    </row>
    <row r="420">
      <c r="A420" s="1"/>
      <c r="B420" s="1"/>
      <c r="C420" s="1"/>
      <c r="D420" s="1"/>
      <c r="E420" s="1"/>
      <c r="F420" s="1"/>
      <c r="G420" s="1"/>
      <c r="H420" s="1"/>
      <c r="I420" s="1"/>
      <c r="J420" s="1"/>
      <c r="K420" s="1"/>
      <c r="L420" s="1"/>
      <c r="M420" s="1"/>
      <c r="N420" s="1"/>
      <c r="O420" s="1"/>
      <c r="P420" s="1"/>
      <c r="Q420" s="1"/>
      <c r="R420" s="1"/>
      <c r="S420" s="1"/>
      <c r="T420" s="1"/>
      <c r="U420" s="1"/>
    </row>
    <row r="421">
      <c r="A421" s="1"/>
      <c r="B421" s="1"/>
      <c r="C421" s="1"/>
      <c r="D421" s="1"/>
      <c r="E421" s="1"/>
      <c r="F421" s="1"/>
      <c r="G421" s="1"/>
      <c r="H421" s="1"/>
      <c r="I421" s="1"/>
      <c r="J421" s="1"/>
      <c r="K421" s="1"/>
      <c r="L421" s="1"/>
      <c r="M421" s="1"/>
      <c r="N421" s="1"/>
      <c r="O421" s="1"/>
      <c r="P421" s="1"/>
      <c r="Q421" s="1"/>
      <c r="R421" s="1"/>
      <c r="S421" s="1"/>
      <c r="T421" s="1"/>
      <c r="U421" s="1"/>
    </row>
    <row r="422">
      <c r="A422" s="1"/>
      <c r="B422" s="1"/>
      <c r="C422" s="1"/>
      <c r="D422" s="1"/>
      <c r="E422" s="1"/>
      <c r="F422" s="1"/>
      <c r="G422" s="1"/>
      <c r="H422" s="1"/>
      <c r="I422" s="1"/>
      <c r="J422" s="1"/>
      <c r="K422" s="1"/>
      <c r="L422" s="1"/>
      <c r="M422" s="1"/>
      <c r="N422" s="1"/>
      <c r="O422" s="1"/>
      <c r="P422" s="1"/>
      <c r="Q422" s="1"/>
      <c r="R422" s="1"/>
      <c r="S422" s="1"/>
      <c r="T422" s="1"/>
      <c r="U422" s="1"/>
    </row>
    <row r="423">
      <c r="A423" s="1"/>
      <c r="B423" s="1"/>
      <c r="C423" s="1"/>
      <c r="D423" s="1"/>
      <c r="E423" s="1"/>
      <c r="F423" s="1"/>
      <c r="G423" s="1"/>
      <c r="H423" s="1"/>
      <c r="I423" s="1"/>
      <c r="J423" s="1"/>
      <c r="K423" s="1"/>
      <c r="L423" s="1"/>
      <c r="M423" s="1"/>
      <c r="N423" s="1"/>
      <c r="O423" s="1"/>
      <c r="P423" s="1"/>
      <c r="Q423" s="1"/>
      <c r="R423" s="1"/>
      <c r="S423" s="1"/>
      <c r="T423" s="1"/>
      <c r="U423" s="1"/>
    </row>
    <row r="424">
      <c r="A424" s="1"/>
      <c r="B424" s="1"/>
      <c r="C424" s="1"/>
      <c r="D424" s="1"/>
      <c r="E424" s="1"/>
      <c r="F424" s="1"/>
      <c r="G424" s="1"/>
      <c r="H424" s="1"/>
      <c r="I424" s="1"/>
      <c r="J424" s="1"/>
      <c r="K424" s="1"/>
      <c r="L424" s="1"/>
      <c r="M424" s="1"/>
      <c r="N424" s="1"/>
      <c r="O424" s="1"/>
      <c r="P424" s="1"/>
      <c r="Q424" s="1"/>
      <c r="R424" s="1"/>
      <c r="S424" s="1"/>
      <c r="T424" s="1"/>
      <c r="U424" s="1"/>
    </row>
    <row r="425">
      <c r="A425" s="1"/>
      <c r="B425" s="1"/>
      <c r="C425" s="1"/>
      <c r="D425" s="1"/>
      <c r="E425" s="1"/>
      <c r="F425" s="1"/>
      <c r="G425" s="1"/>
      <c r="H425" s="1"/>
      <c r="I425" s="1"/>
      <c r="J425" s="1"/>
      <c r="K425" s="1"/>
      <c r="L425" s="1"/>
      <c r="M425" s="1"/>
      <c r="N425" s="1"/>
      <c r="O425" s="1"/>
      <c r="P425" s="1"/>
      <c r="Q425" s="1"/>
      <c r="R425" s="1"/>
      <c r="S425" s="1"/>
      <c r="T425" s="1"/>
      <c r="U425" s="1"/>
    </row>
    <row r="426">
      <c r="A426" s="1"/>
      <c r="B426" s="1"/>
      <c r="C426" s="1"/>
      <c r="D426" s="1"/>
      <c r="E426" s="1"/>
      <c r="F426" s="1"/>
      <c r="G426" s="1"/>
      <c r="H426" s="1"/>
      <c r="I426" s="1"/>
      <c r="J426" s="1"/>
      <c r="K426" s="1"/>
      <c r="L426" s="1"/>
      <c r="M426" s="1"/>
      <c r="N426" s="1"/>
      <c r="O426" s="1"/>
      <c r="P426" s="1"/>
      <c r="Q426" s="1"/>
      <c r="R426" s="1"/>
      <c r="S426" s="1"/>
      <c r="T426" s="1"/>
      <c r="U426" s="1"/>
    </row>
    <row r="427">
      <c r="A427" s="1"/>
      <c r="B427" s="1"/>
      <c r="C427" s="1"/>
      <c r="D427" s="1"/>
      <c r="E427" s="1"/>
      <c r="F427" s="1"/>
      <c r="G427" s="1"/>
      <c r="H427" s="1"/>
      <c r="I427" s="1"/>
      <c r="J427" s="1"/>
      <c r="K427" s="1"/>
      <c r="L427" s="1"/>
      <c r="M427" s="1"/>
      <c r="N427" s="1"/>
      <c r="O427" s="1"/>
      <c r="P427" s="1"/>
      <c r="Q427" s="1"/>
      <c r="R427" s="1"/>
      <c r="S427" s="1"/>
      <c r="T427" s="1"/>
      <c r="U427" s="1"/>
    </row>
    <row r="428">
      <c r="A428" s="1"/>
      <c r="B428" s="1"/>
      <c r="C428" s="1"/>
      <c r="D428" s="1"/>
      <c r="E428" s="1"/>
      <c r="F428" s="1"/>
      <c r="G428" s="1"/>
      <c r="H428" s="1"/>
      <c r="I428" s="1"/>
      <c r="J428" s="1"/>
      <c r="K428" s="1"/>
      <c r="L428" s="1"/>
      <c r="M428" s="1"/>
      <c r="N428" s="1"/>
      <c r="O428" s="1"/>
      <c r="P428" s="1"/>
      <c r="Q428" s="1"/>
      <c r="R428" s="1"/>
      <c r="S428" s="1"/>
      <c r="T428" s="1"/>
      <c r="U428" s="1"/>
    </row>
    <row r="429">
      <c r="A429" s="1"/>
      <c r="B429" s="1"/>
      <c r="C429" s="1"/>
      <c r="D429" s="1"/>
      <c r="E429" s="1"/>
      <c r="F429" s="1"/>
      <c r="G429" s="1"/>
      <c r="H429" s="1"/>
      <c r="I429" s="1"/>
      <c r="J429" s="1"/>
      <c r="K429" s="1"/>
      <c r="L429" s="1"/>
      <c r="M429" s="1"/>
      <c r="N429" s="1"/>
      <c r="O429" s="1"/>
      <c r="P429" s="1"/>
      <c r="Q429" s="1"/>
      <c r="R429" s="1"/>
      <c r="S429" s="1"/>
      <c r="T429" s="1"/>
      <c r="U429" s="1"/>
    </row>
    <row r="430">
      <c r="A430" s="1"/>
      <c r="B430" s="1"/>
      <c r="C430" s="1"/>
      <c r="D430" s="1"/>
      <c r="E430" s="1"/>
      <c r="F430" s="1"/>
      <c r="G430" s="1"/>
      <c r="H430" s="1"/>
      <c r="I430" s="1"/>
      <c r="J430" s="1"/>
      <c r="K430" s="1"/>
      <c r="L430" s="1"/>
      <c r="M430" s="1"/>
      <c r="N430" s="1"/>
      <c r="O430" s="1"/>
      <c r="P430" s="1"/>
      <c r="Q430" s="1"/>
      <c r="R430" s="1"/>
      <c r="S430" s="1"/>
      <c r="T430" s="1"/>
      <c r="U430" s="1"/>
    </row>
    <row r="431">
      <c r="A431" s="1"/>
      <c r="B431" s="1"/>
      <c r="C431" s="1"/>
      <c r="D431" s="1"/>
      <c r="E431" s="1"/>
      <c r="F431" s="1"/>
      <c r="G431" s="1"/>
      <c r="H431" s="1"/>
      <c r="I431" s="1"/>
      <c r="J431" s="1"/>
      <c r="K431" s="1"/>
      <c r="L431" s="1"/>
      <c r="M431" s="1"/>
      <c r="N431" s="1"/>
      <c r="O431" s="1"/>
      <c r="P431" s="1"/>
      <c r="Q431" s="1"/>
      <c r="R431" s="1"/>
      <c r="S431" s="1"/>
      <c r="T431" s="1"/>
      <c r="U431" s="1"/>
    </row>
    <row r="432">
      <c r="A432" s="1"/>
      <c r="B432" s="1"/>
      <c r="C432" s="1"/>
      <c r="D432" s="1"/>
      <c r="E432" s="1"/>
      <c r="F432" s="1"/>
      <c r="G432" s="1"/>
      <c r="H432" s="1"/>
      <c r="I432" s="1"/>
      <c r="J432" s="1"/>
      <c r="K432" s="1"/>
      <c r="L432" s="1"/>
      <c r="M432" s="1"/>
      <c r="N432" s="1"/>
      <c r="O432" s="1"/>
      <c r="P432" s="1"/>
      <c r="Q432" s="1"/>
      <c r="R432" s="1"/>
      <c r="S432" s="1"/>
      <c r="T432" s="1"/>
      <c r="U432" s="1"/>
    </row>
    <row r="433">
      <c r="A433" s="1"/>
      <c r="B433" s="1"/>
      <c r="C433" s="1"/>
      <c r="D433" s="1"/>
      <c r="E433" s="1"/>
      <c r="F433" s="1"/>
      <c r="G433" s="1"/>
      <c r="H433" s="1"/>
      <c r="I433" s="1"/>
      <c r="J433" s="1"/>
      <c r="K433" s="1"/>
      <c r="L433" s="1"/>
      <c r="M433" s="1"/>
      <c r="N433" s="1"/>
      <c r="O433" s="1"/>
      <c r="P433" s="1"/>
      <c r="Q433" s="1"/>
      <c r="R433" s="1"/>
      <c r="S433" s="1"/>
      <c r="T433" s="1"/>
      <c r="U433" s="1"/>
    </row>
    <row r="434">
      <c r="A434" s="1"/>
      <c r="B434" s="1"/>
      <c r="C434" s="1"/>
      <c r="D434" s="1"/>
      <c r="E434" s="1"/>
      <c r="F434" s="1"/>
      <c r="G434" s="1"/>
      <c r="H434" s="1"/>
      <c r="I434" s="1"/>
      <c r="J434" s="1"/>
      <c r="K434" s="1"/>
      <c r="L434" s="1"/>
      <c r="M434" s="1"/>
      <c r="N434" s="1"/>
      <c r="O434" s="1"/>
      <c r="P434" s="1"/>
      <c r="Q434" s="1"/>
      <c r="R434" s="1"/>
      <c r="S434" s="1"/>
      <c r="T434" s="1"/>
      <c r="U434" s="1"/>
    </row>
    <row r="435">
      <c r="A435" s="1"/>
      <c r="B435" s="1"/>
      <c r="C435" s="1"/>
      <c r="D435" s="1"/>
      <c r="E435" s="1"/>
      <c r="F435" s="1"/>
      <c r="G435" s="1"/>
      <c r="H435" s="1"/>
      <c r="I435" s="1"/>
      <c r="J435" s="1"/>
      <c r="K435" s="1"/>
      <c r="L435" s="1"/>
      <c r="M435" s="1"/>
      <c r="N435" s="1"/>
      <c r="O435" s="1"/>
      <c r="P435" s="1"/>
      <c r="Q435" s="1"/>
      <c r="R435" s="1"/>
      <c r="S435" s="1"/>
      <c r="T435" s="1"/>
      <c r="U435" s="1"/>
    </row>
    <row r="436">
      <c r="A436" s="1"/>
      <c r="B436" s="1"/>
      <c r="C436" s="1"/>
      <c r="D436" s="1"/>
      <c r="E436" s="1"/>
      <c r="F436" s="1"/>
      <c r="G436" s="1"/>
      <c r="H436" s="1"/>
      <c r="I436" s="1"/>
      <c r="J436" s="1"/>
      <c r="K436" s="1"/>
      <c r="L436" s="1"/>
      <c r="M436" s="1"/>
      <c r="N436" s="1"/>
      <c r="O436" s="1"/>
      <c r="P436" s="1"/>
      <c r="Q436" s="1"/>
      <c r="R436" s="1"/>
      <c r="S436" s="1"/>
      <c r="T436" s="1"/>
      <c r="U436" s="1"/>
    </row>
    <row r="437">
      <c r="A437" s="1"/>
      <c r="B437" s="1"/>
      <c r="C437" s="1"/>
      <c r="D437" s="1"/>
      <c r="E437" s="1"/>
      <c r="F437" s="1"/>
      <c r="G437" s="1"/>
      <c r="H437" s="1"/>
      <c r="I437" s="1"/>
      <c r="J437" s="1"/>
      <c r="K437" s="1"/>
      <c r="L437" s="1"/>
      <c r="M437" s="1"/>
      <c r="N437" s="1"/>
      <c r="O437" s="1"/>
      <c r="P437" s="1"/>
      <c r="Q437" s="1"/>
      <c r="R437" s="1"/>
      <c r="S437" s="1"/>
      <c r="T437" s="1"/>
      <c r="U437" s="1"/>
    </row>
    <row r="438">
      <c r="A438" s="1"/>
      <c r="B438" s="1"/>
      <c r="C438" s="1"/>
      <c r="D438" s="1"/>
      <c r="E438" s="1"/>
      <c r="F438" s="1"/>
      <c r="G438" s="1"/>
      <c r="H438" s="1"/>
      <c r="I438" s="1"/>
      <c r="J438" s="1"/>
      <c r="K438" s="1"/>
      <c r="L438" s="1"/>
      <c r="M438" s="1"/>
      <c r="N438" s="1"/>
      <c r="O438" s="1"/>
      <c r="P438" s="1"/>
      <c r="Q438" s="1"/>
      <c r="R438" s="1"/>
      <c r="S438" s="1"/>
      <c r="T438" s="1"/>
      <c r="U438" s="1"/>
    </row>
    <row r="439">
      <c r="A439" s="1"/>
      <c r="B439" s="1"/>
      <c r="C439" s="1"/>
      <c r="D439" s="1"/>
      <c r="E439" s="1"/>
      <c r="F439" s="1"/>
      <c r="G439" s="1"/>
      <c r="H439" s="1"/>
      <c r="I439" s="1"/>
      <c r="J439" s="1"/>
      <c r="K439" s="1"/>
      <c r="L439" s="1"/>
      <c r="M439" s="1"/>
      <c r="N439" s="1"/>
      <c r="O439" s="1"/>
      <c r="P439" s="1"/>
      <c r="Q439" s="1"/>
      <c r="R439" s="1"/>
      <c r="S439" s="1"/>
      <c r="T439" s="1"/>
      <c r="U439" s="1"/>
    </row>
    <row r="440">
      <c r="A440" s="1"/>
      <c r="B440" s="1"/>
      <c r="C440" s="1"/>
      <c r="D440" s="1"/>
      <c r="E440" s="1"/>
      <c r="F440" s="1"/>
      <c r="G440" s="1"/>
      <c r="H440" s="1"/>
      <c r="I440" s="1"/>
      <c r="J440" s="1"/>
      <c r="K440" s="1"/>
      <c r="L440" s="1"/>
      <c r="M440" s="1"/>
      <c r="N440" s="1"/>
      <c r="O440" s="1"/>
      <c r="P440" s="1"/>
      <c r="Q440" s="1"/>
      <c r="R440" s="1"/>
      <c r="S440" s="1"/>
      <c r="T440" s="1"/>
      <c r="U440" s="1"/>
    </row>
    <row r="441">
      <c r="A441" s="1"/>
      <c r="B441" s="1"/>
      <c r="C441" s="1"/>
      <c r="D441" s="1"/>
      <c r="E441" s="1"/>
      <c r="F441" s="1"/>
      <c r="G441" s="1"/>
      <c r="H441" s="1"/>
      <c r="I441" s="1"/>
      <c r="J441" s="1"/>
      <c r="K441" s="1"/>
      <c r="L441" s="1"/>
      <c r="M441" s="1"/>
      <c r="N441" s="1"/>
      <c r="O441" s="1"/>
      <c r="P441" s="1"/>
      <c r="Q441" s="1"/>
      <c r="R441" s="1"/>
      <c r="S441" s="1"/>
      <c r="T441" s="1"/>
      <c r="U441" s="1"/>
    </row>
    <row r="442">
      <c r="A442" s="1"/>
      <c r="B442" s="1"/>
      <c r="C442" s="1"/>
      <c r="D442" s="1"/>
      <c r="E442" s="1"/>
      <c r="F442" s="1"/>
      <c r="G442" s="1"/>
      <c r="H442" s="1"/>
      <c r="I442" s="1"/>
      <c r="J442" s="1"/>
      <c r="K442" s="1"/>
      <c r="L442" s="1"/>
      <c r="M442" s="1"/>
      <c r="N442" s="1"/>
      <c r="O442" s="1"/>
      <c r="P442" s="1"/>
      <c r="Q442" s="1"/>
      <c r="R442" s="1"/>
      <c r="S442" s="1"/>
      <c r="T442" s="1"/>
      <c r="U442" s="1"/>
    </row>
    <row r="443">
      <c r="A443" s="1"/>
      <c r="B443" s="1"/>
      <c r="C443" s="1"/>
      <c r="D443" s="1"/>
      <c r="E443" s="1"/>
      <c r="F443" s="1"/>
      <c r="G443" s="1"/>
      <c r="H443" s="1"/>
      <c r="I443" s="1"/>
      <c r="J443" s="1"/>
      <c r="K443" s="1"/>
      <c r="L443" s="1"/>
      <c r="M443" s="1"/>
      <c r="N443" s="1"/>
      <c r="O443" s="1"/>
      <c r="P443" s="1"/>
      <c r="Q443" s="1"/>
      <c r="R443" s="1"/>
      <c r="S443" s="1"/>
      <c r="T443" s="1"/>
      <c r="U443" s="1"/>
    </row>
    <row r="444">
      <c r="A444" s="1"/>
      <c r="B444" s="1"/>
      <c r="C444" s="1"/>
      <c r="D444" s="1"/>
      <c r="E444" s="1"/>
      <c r="F444" s="1"/>
      <c r="G444" s="1"/>
      <c r="H444" s="1"/>
      <c r="I444" s="1"/>
      <c r="J444" s="1"/>
      <c r="K444" s="1"/>
      <c r="L444" s="1"/>
      <c r="M444" s="1"/>
      <c r="N444" s="1"/>
      <c r="O444" s="1"/>
      <c r="P444" s="1"/>
      <c r="Q444" s="1"/>
      <c r="R444" s="1"/>
      <c r="S444" s="1"/>
      <c r="T444" s="1"/>
      <c r="U444" s="1"/>
    </row>
    <row r="445">
      <c r="A445" s="1"/>
      <c r="B445" s="1"/>
      <c r="C445" s="1"/>
      <c r="D445" s="1"/>
      <c r="E445" s="1"/>
      <c r="F445" s="1"/>
      <c r="G445" s="1"/>
      <c r="H445" s="1"/>
      <c r="I445" s="1"/>
      <c r="J445" s="1"/>
      <c r="K445" s="1"/>
      <c r="L445" s="1"/>
      <c r="M445" s="1"/>
      <c r="N445" s="1"/>
      <c r="O445" s="1"/>
      <c r="P445" s="1"/>
      <c r="Q445" s="1"/>
      <c r="R445" s="1"/>
      <c r="S445" s="1"/>
      <c r="T445" s="1"/>
      <c r="U445" s="1"/>
    </row>
    <row r="446">
      <c r="A446" s="1"/>
      <c r="B446" s="1"/>
      <c r="C446" s="1"/>
      <c r="D446" s="1"/>
      <c r="E446" s="1"/>
      <c r="F446" s="1"/>
      <c r="G446" s="1"/>
      <c r="H446" s="1"/>
      <c r="I446" s="1"/>
      <c r="J446" s="1"/>
      <c r="K446" s="1"/>
      <c r="L446" s="1"/>
      <c r="M446" s="1"/>
      <c r="N446" s="1"/>
      <c r="O446" s="1"/>
      <c r="P446" s="1"/>
      <c r="Q446" s="1"/>
      <c r="R446" s="1"/>
      <c r="S446" s="1"/>
      <c r="T446" s="1"/>
      <c r="U446" s="1"/>
    </row>
    <row r="447">
      <c r="A447" s="1"/>
      <c r="B447" s="1"/>
      <c r="C447" s="1"/>
      <c r="D447" s="1"/>
      <c r="E447" s="1"/>
      <c r="F447" s="1"/>
      <c r="G447" s="1"/>
      <c r="H447" s="1"/>
      <c r="I447" s="1"/>
      <c r="J447" s="1"/>
      <c r="K447" s="1"/>
      <c r="L447" s="1"/>
      <c r="M447" s="1"/>
      <c r="N447" s="1"/>
      <c r="O447" s="1"/>
      <c r="P447" s="1"/>
      <c r="Q447" s="1"/>
      <c r="R447" s="1"/>
      <c r="S447" s="1"/>
      <c r="T447" s="1"/>
      <c r="U447" s="1"/>
    </row>
    <row r="448">
      <c r="A448" s="1"/>
      <c r="B448" s="1"/>
      <c r="C448" s="1"/>
      <c r="D448" s="1"/>
      <c r="E448" s="1"/>
      <c r="F448" s="1"/>
      <c r="G448" s="1"/>
      <c r="H448" s="1"/>
      <c r="I448" s="1"/>
      <c r="J448" s="1"/>
      <c r="K448" s="1"/>
      <c r="L448" s="1"/>
      <c r="M448" s="1"/>
      <c r="N448" s="1"/>
      <c r="O448" s="1"/>
      <c r="P448" s="1"/>
      <c r="Q448" s="1"/>
      <c r="R448" s="1"/>
      <c r="S448" s="1"/>
      <c r="T448" s="1"/>
      <c r="U448" s="1"/>
    </row>
    <row r="449">
      <c r="A449" s="1"/>
      <c r="B449" s="1"/>
      <c r="C449" s="1"/>
      <c r="D449" s="1"/>
      <c r="E449" s="1"/>
      <c r="F449" s="1"/>
      <c r="G449" s="1"/>
      <c r="H449" s="1"/>
      <c r="I449" s="1"/>
      <c r="J449" s="1"/>
      <c r="K449" s="1"/>
      <c r="L449" s="1"/>
      <c r="M449" s="1"/>
      <c r="N449" s="1"/>
      <c r="O449" s="1"/>
      <c r="P449" s="1"/>
      <c r="Q449" s="1"/>
      <c r="R449" s="1"/>
      <c r="S449" s="1"/>
      <c r="T449" s="1"/>
      <c r="U449" s="1"/>
    </row>
    <row r="450">
      <c r="A450" s="1"/>
      <c r="B450" s="1"/>
      <c r="C450" s="1"/>
      <c r="D450" s="1"/>
      <c r="E450" s="1"/>
      <c r="F450" s="1"/>
      <c r="G450" s="1"/>
      <c r="H450" s="1"/>
      <c r="I450" s="1"/>
      <c r="J450" s="1"/>
      <c r="K450" s="1"/>
      <c r="L450" s="1"/>
      <c r="M450" s="1"/>
      <c r="N450" s="1"/>
      <c r="O450" s="1"/>
      <c r="P450" s="1"/>
      <c r="Q450" s="1"/>
      <c r="R450" s="1"/>
      <c r="S450" s="1"/>
      <c r="T450" s="1"/>
      <c r="U450" s="1"/>
    </row>
    <row r="451">
      <c r="A451" s="1"/>
      <c r="B451" s="1"/>
      <c r="C451" s="1"/>
      <c r="D451" s="1"/>
      <c r="E451" s="1"/>
      <c r="F451" s="1"/>
      <c r="G451" s="1"/>
      <c r="H451" s="1"/>
      <c r="I451" s="1"/>
      <c r="J451" s="1"/>
      <c r="K451" s="1"/>
      <c r="L451" s="1"/>
      <c r="M451" s="1"/>
      <c r="N451" s="1"/>
      <c r="O451" s="1"/>
      <c r="P451" s="1"/>
      <c r="Q451" s="1"/>
      <c r="R451" s="1"/>
      <c r="S451" s="1"/>
      <c r="T451" s="1"/>
      <c r="U451" s="1"/>
    </row>
    <row r="452">
      <c r="A452" s="1"/>
      <c r="B452" s="1"/>
      <c r="C452" s="1"/>
      <c r="D452" s="1"/>
      <c r="E452" s="1"/>
      <c r="F452" s="1"/>
      <c r="G452" s="1"/>
      <c r="H452" s="1"/>
      <c r="I452" s="1"/>
      <c r="J452" s="1"/>
      <c r="K452" s="1"/>
      <c r="L452" s="1"/>
      <c r="M452" s="1"/>
      <c r="N452" s="1"/>
      <c r="O452" s="1"/>
      <c r="P452" s="1"/>
      <c r="Q452" s="1"/>
      <c r="R452" s="1"/>
      <c r="S452" s="1"/>
      <c r="T452" s="1"/>
      <c r="U452" s="1"/>
    </row>
    <row r="453">
      <c r="A453" s="1"/>
      <c r="B453" s="1"/>
      <c r="C453" s="1"/>
      <c r="D453" s="1"/>
      <c r="E453" s="1"/>
      <c r="F453" s="1"/>
      <c r="G453" s="1"/>
      <c r="H453" s="1"/>
      <c r="I453" s="1"/>
      <c r="J453" s="1"/>
      <c r="K453" s="1"/>
      <c r="L453" s="1"/>
      <c r="M453" s="1"/>
      <c r="N453" s="1"/>
      <c r="O453" s="1"/>
      <c r="P453" s="1"/>
      <c r="Q453" s="1"/>
      <c r="R453" s="1"/>
      <c r="S453" s="1"/>
      <c r="T453" s="1"/>
      <c r="U453" s="1"/>
    </row>
    <row r="454">
      <c r="A454" s="1"/>
      <c r="B454" s="1"/>
      <c r="C454" s="1"/>
      <c r="D454" s="1"/>
      <c r="E454" s="1"/>
      <c r="F454" s="1"/>
      <c r="G454" s="1"/>
      <c r="H454" s="1"/>
      <c r="I454" s="1"/>
      <c r="J454" s="1"/>
      <c r="K454" s="1"/>
      <c r="L454" s="1"/>
      <c r="M454" s="1"/>
      <c r="N454" s="1"/>
      <c r="O454" s="1"/>
      <c r="P454" s="1"/>
      <c r="Q454" s="1"/>
      <c r="R454" s="1"/>
      <c r="S454" s="1"/>
      <c r="T454" s="1"/>
      <c r="U454" s="1"/>
    </row>
    <row r="455">
      <c r="A455" s="1"/>
      <c r="B455" s="1"/>
      <c r="C455" s="1"/>
      <c r="D455" s="1"/>
      <c r="E455" s="1"/>
      <c r="F455" s="1"/>
      <c r="G455" s="1"/>
      <c r="H455" s="1"/>
      <c r="I455" s="1"/>
      <c r="J455" s="1"/>
      <c r="K455" s="1"/>
      <c r="L455" s="1"/>
      <c r="M455" s="1"/>
      <c r="N455" s="1"/>
      <c r="O455" s="1"/>
      <c r="P455" s="1"/>
      <c r="Q455" s="1"/>
      <c r="R455" s="1"/>
      <c r="S455" s="1"/>
      <c r="T455" s="1"/>
      <c r="U455" s="1"/>
    </row>
    <row r="456">
      <c r="A456" s="1"/>
      <c r="B456" s="1"/>
      <c r="C456" s="1"/>
      <c r="D456" s="1"/>
      <c r="E456" s="1"/>
      <c r="F456" s="1"/>
      <c r="G456" s="1"/>
      <c r="H456" s="1"/>
      <c r="I456" s="1"/>
      <c r="J456" s="1"/>
      <c r="K456" s="1"/>
      <c r="L456" s="1"/>
      <c r="M456" s="1"/>
      <c r="N456" s="1"/>
      <c r="O456" s="1"/>
      <c r="P456" s="1"/>
      <c r="Q456" s="1"/>
      <c r="R456" s="1"/>
      <c r="S456" s="1"/>
      <c r="T456" s="1"/>
      <c r="U456" s="1"/>
    </row>
    <row r="457">
      <c r="A457" s="1"/>
      <c r="B457" s="1"/>
      <c r="C457" s="1"/>
      <c r="D457" s="1"/>
      <c r="E457" s="1"/>
      <c r="F457" s="1"/>
      <c r="G457" s="1"/>
      <c r="H457" s="1"/>
      <c r="I457" s="1"/>
      <c r="J457" s="1"/>
      <c r="K457" s="1"/>
      <c r="L457" s="1"/>
      <c r="M457" s="1"/>
      <c r="N457" s="1"/>
      <c r="O457" s="1"/>
      <c r="P457" s="1"/>
      <c r="Q457" s="1"/>
      <c r="R457" s="1"/>
      <c r="S457" s="1"/>
      <c r="T457" s="1"/>
      <c r="U457" s="1"/>
    </row>
    <row r="458">
      <c r="A458" s="1"/>
      <c r="B458" s="1"/>
      <c r="C458" s="1"/>
      <c r="D458" s="1"/>
      <c r="E458" s="1"/>
      <c r="F458" s="1"/>
      <c r="G458" s="1"/>
      <c r="H458" s="1"/>
      <c r="I458" s="1"/>
      <c r="J458" s="1"/>
      <c r="K458" s="1"/>
      <c r="L458" s="1"/>
      <c r="M458" s="1"/>
      <c r="N458" s="1"/>
      <c r="O458" s="1"/>
      <c r="P458" s="1"/>
      <c r="Q458" s="1"/>
      <c r="R458" s="1"/>
      <c r="S458" s="1"/>
      <c r="T458" s="1"/>
      <c r="U458" s="1"/>
    </row>
    <row r="459">
      <c r="A459" s="1"/>
      <c r="B459" s="1"/>
      <c r="C459" s="1"/>
      <c r="D459" s="1"/>
      <c r="E459" s="1"/>
      <c r="F459" s="1"/>
      <c r="G459" s="1"/>
      <c r="H459" s="1"/>
      <c r="I459" s="1"/>
      <c r="J459" s="1"/>
      <c r="K459" s="1"/>
      <c r="L459" s="1"/>
      <c r="M459" s="1"/>
      <c r="N459" s="1"/>
      <c r="O459" s="1"/>
      <c r="P459" s="1"/>
      <c r="Q459" s="1"/>
      <c r="R459" s="1"/>
      <c r="S459" s="1"/>
      <c r="T459" s="1"/>
      <c r="U459" s="1"/>
    </row>
    <row r="460">
      <c r="A460" s="1"/>
      <c r="B460" s="1"/>
      <c r="C460" s="1"/>
      <c r="D460" s="1"/>
      <c r="E460" s="1"/>
      <c r="F460" s="1"/>
      <c r="G460" s="1"/>
      <c r="H460" s="1"/>
      <c r="I460" s="1"/>
      <c r="J460" s="1"/>
      <c r="K460" s="1"/>
      <c r="L460" s="1"/>
      <c r="M460" s="1"/>
      <c r="N460" s="1"/>
      <c r="O460" s="1"/>
      <c r="P460" s="1"/>
      <c r="Q460" s="1"/>
      <c r="R460" s="1"/>
      <c r="S460" s="1"/>
      <c r="T460" s="1"/>
      <c r="U460" s="1"/>
    </row>
    <row r="461">
      <c r="A461" s="1"/>
      <c r="B461" s="1"/>
      <c r="C461" s="1"/>
      <c r="D461" s="1"/>
      <c r="E461" s="1"/>
      <c r="F461" s="1"/>
      <c r="G461" s="1"/>
      <c r="H461" s="1"/>
      <c r="I461" s="1"/>
      <c r="J461" s="1"/>
      <c r="K461" s="1"/>
      <c r="L461" s="1"/>
      <c r="M461" s="1"/>
      <c r="N461" s="1"/>
      <c r="O461" s="1"/>
      <c r="P461" s="1"/>
      <c r="Q461" s="1"/>
      <c r="R461" s="1"/>
      <c r="S461" s="1"/>
      <c r="T461" s="1"/>
      <c r="U461" s="1"/>
    </row>
    <row r="462">
      <c r="A462" s="1"/>
      <c r="B462" s="1"/>
      <c r="C462" s="1"/>
      <c r="D462" s="1"/>
      <c r="E462" s="1"/>
      <c r="F462" s="1"/>
      <c r="G462" s="1"/>
      <c r="H462" s="1"/>
      <c r="I462" s="1"/>
      <c r="J462" s="1"/>
      <c r="K462" s="1"/>
      <c r="L462" s="1"/>
      <c r="M462" s="1"/>
      <c r="N462" s="1"/>
      <c r="O462" s="1"/>
      <c r="P462" s="1"/>
      <c r="Q462" s="1"/>
      <c r="R462" s="1"/>
      <c r="S462" s="1"/>
      <c r="T462" s="1"/>
      <c r="U462" s="1"/>
    </row>
    <row r="463">
      <c r="A463" s="1"/>
      <c r="B463" s="1"/>
      <c r="C463" s="1"/>
      <c r="D463" s="1"/>
      <c r="E463" s="1"/>
      <c r="F463" s="1"/>
      <c r="G463" s="1"/>
      <c r="H463" s="1"/>
      <c r="I463" s="1"/>
      <c r="J463" s="1"/>
      <c r="K463" s="1"/>
      <c r="L463" s="1"/>
      <c r="M463" s="1"/>
      <c r="N463" s="1"/>
      <c r="O463" s="1"/>
      <c r="P463" s="1"/>
      <c r="Q463" s="1"/>
      <c r="R463" s="1"/>
      <c r="S463" s="1"/>
      <c r="T463" s="1"/>
      <c r="U463" s="1"/>
    </row>
    <row r="464">
      <c r="A464" s="1"/>
      <c r="B464" s="1"/>
      <c r="C464" s="1"/>
      <c r="D464" s="1"/>
      <c r="E464" s="1"/>
      <c r="F464" s="1"/>
      <c r="G464" s="1"/>
      <c r="H464" s="1"/>
      <c r="I464" s="1"/>
      <c r="J464" s="1"/>
      <c r="K464" s="1"/>
      <c r="L464" s="1"/>
      <c r="M464" s="1"/>
      <c r="N464" s="1"/>
      <c r="O464" s="1"/>
      <c r="P464" s="1"/>
      <c r="Q464" s="1"/>
      <c r="R464" s="1"/>
      <c r="S464" s="1"/>
      <c r="T464" s="1"/>
      <c r="U464" s="1"/>
    </row>
    <row r="465">
      <c r="A465" s="1"/>
      <c r="B465" s="1"/>
      <c r="C465" s="1"/>
      <c r="D465" s="1"/>
      <c r="E465" s="1"/>
      <c r="F465" s="1"/>
      <c r="G465" s="1"/>
      <c r="H465" s="1"/>
      <c r="I465" s="1"/>
      <c r="J465" s="1"/>
      <c r="K465" s="1"/>
      <c r="L465" s="1"/>
      <c r="M465" s="1"/>
      <c r="N465" s="1"/>
      <c r="O465" s="1"/>
      <c r="P465" s="1"/>
      <c r="Q465" s="1"/>
      <c r="R465" s="1"/>
      <c r="S465" s="1"/>
      <c r="T465" s="1"/>
      <c r="U465" s="1"/>
    </row>
    <row r="466">
      <c r="A466" s="1"/>
      <c r="B466" s="1"/>
      <c r="C466" s="1"/>
      <c r="D466" s="1"/>
      <c r="E466" s="1"/>
      <c r="F466" s="1"/>
      <c r="G466" s="1"/>
      <c r="H466" s="1"/>
      <c r="I466" s="1"/>
      <c r="J466" s="1"/>
      <c r="K466" s="1"/>
      <c r="L466" s="1"/>
      <c r="M466" s="1"/>
      <c r="N466" s="1"/>
      <c r="O466" s="1"/>
      <c r="P466" s="1"/>
      <c r="Q466" s="1"/>
      <c r="R466" s="1"/>
      <c r="S466" s="1"/>
      <c r="T466" s="1"/>
      <c r="U466" s="1"/>
    </row>
    <row r="467">
      <c r="A467" s="1"/>
      <c r="B467" s="1"/>
      <c r="C467" s="1"/>
      <c r="D467" s="1"/>
      <c r="E467" s="1"/>
      <c r="F467" s="1"/>
      <c r="G467" s="1"/>
      <c r="H467" s="1"/>
      <c r="I467" s="1"/>
      <c r="J467" s="1"/>
      <c r="K467" s="1"/>
      <c r="L467" s="1"/>
      <c r="M467" s="1"/>
      <c r="N467" s="1"/>
      <c r="O467" s="1"/>
      <c r="P467" s="1"/>
      <c r="Q467" s="1"/>
      <c r="R467" s="1"/>
      <c r="S467" s="1"/>
      <c r="T467" s="1"/>
      <c r="U467" s="1"/>
    </row>
    <row r="468">
      <c r="A468" s="1"/>
      <c r="B468" s="1"/>
      <c r="C468" s="1"/>
      <c r="D468" s="1"/>
      <c r="E468" s="1"/>
      <c r="F468" s="1"/>
      <c r="G468" s="1"/>
      <c r="H468" s="1"/>
      <c r="I468" s="1"/>
      <c r="J468" s="1"/>
      <c r="K468" s="1"/>
      <c r="L468" s="1"/>
      <c r="M468" s="1"/>
      <c r="N468" s="1"/>
      <c r="O468" s="1"/>
      <c r="P468" s="1"/>
      <c r="Q468" s="1"/>
      <c r="R468" s="1"/>
      <c r="S468" s="1"/>
      <c r="T468" s="1"/>
      <c r="U468" s="1"/>
    </row>
    <row r="469">
      <c r="A469" s="1"/>
      <c r="B469" s="1"/>
      <c r="C469" s="1"/>
      <c r="D469" s="1"/>
      <c r="E469" s="1"/>
      <c r="F469" s="1"/>
      <c r="G469" s="1"/>
      <c r="H469" s="1"/>
      <c r="I469" s="1"/>
      <c r="J469" s="1"/>
      <c r="K469" s="1"/>
      <c r="L469" s="1"/>
      <c r="M469" s="1"/>
      <c r="N469" s="1"/>
      <c r="O469" s="1"/>
      <c r="P469" s="1"/>
      <c r="Q469" s="1"/>
      <c r="R469" s="1"/>
      <c r="S469" s="1"/>
      <c r="T469" s="1"/>
      <c r="U469" s="1"/>
    </row>
    <row r="470">
      <c r="A470" s="1"/>
      <c r="B470" s="1"/>
      <c r="C470" s="1"/>
      <c r="D470" s="1"/>
      <c r="E470" s="1"/>
      <c r="F470" s="1"/>
      <c r="G470" s="1"/>
      <c r="H470" s="1"/>
      <c r="I470" s="1"/>
      <c r="J470" s="1"/>
      <c r="K470" s="1"/>
      <c r="L470" s="1"/>
      <c r="M470" s="1"/>
      <c r="N470" s="1"/>
      <c r="O470" s="1"/>
      <c r="P470" s="1"/>
      <c r="Q470" s="1"/>
      <c r="R470" s="1"/>
      <c r="S470" s="1"/>
      <c r="T470" s="1"/>
      <c r="U470" s="1"/>
    </row>
    <row r="471">
      <c r="A471" s="1"/>
      <c r="B471" s="1"/>
      <c r="C471" s="1"/>
      <c r="D471" s="1"/>
      <c r="E471" s="1"/>
      <c r="F471" s="1"/>
      <c r="G471" s="1"/>
      <c r="H471" s="1"/>
      <c r="I471" s="1"/>
      <c r="J471" s="1"/>
      <c r="K471" s="1"/>
      <c r="L471" s="1"/>
      <c r="M471" s="1"/>
      <c r="N471" s="1"/>
      <c r="O471" s="1"/>
      <c r="P471" s="1"/>
      <c r="Q471" s="1"/>
      <c r="R471" s="1"/>
      <c r="S471" s="1"/>
      <c r="T471" s="1"/>
      <c r="U471" s="1"/>
    </row>
    <row r="472">
      <c r="A472" s="1"/>
      <c r="B472" s="1"/>
      <c r="C472" s="1"/>
      <c r="D472" s="1"/>
      <c r="E472" s="1"/>
      <c r="F472" s="1"/>
      <c r="G472" s="1"/>
      <c r="H472" s="1"/>
      <c r="I472" s="1"/>
      <c r="J472" s="1"/>
      <c r="K472" s="1"/>
      <c r="L472" s="1"/>
      <c r="M472" s="1"/>
      <c r="N472" s="1"/>
      <c r="O472" s="1"/>
      <c r="P472" s="1"/>
      <c r="Q472" s="1"/>
      <c r="R472" s="1"/>
      <c r="S472" s="1"/>
      <c r="T472" s="1"/>
      <c r="U472" s="1"/>
    </row>
    <row r="473">
      <c r="A473" s="1"/>
      <c r="B473" s="1"/>
      <c r="C473" s="1"/>
      <c r="D473" s="1"/>
      <c r="E473" s="1"/>
      <c r="F473" s="1"/>
      <c r="G473" s="1"/>
      <c r="H473" s="1"/>
      <c r="I473" s="1"/>
      <c r="J473" s="1"/>
      <c r="K473" s="1"/>
      <c r="L473" s="1"/>
      <c r="M473" s="1"/>
      <c r="N473" s="1"/>
      <c r="O473" s="1"/>
      <c r="P473" s="1"/>
      <c r="Q473" s="1"/>
      <c r="R473" s="1"/>
      <c r="S473" s="1"/>
      <c r="T473" s="1"/>
      <c r="U473" s="1"/>
    </row>
    <row r="474">
      <c r="A474" s="1"/>
      <c r="B474" s="1"/>
      <c r="C474" s="1"/>
      <c r="D474" s="1"/>
      <c r="E474" s="1"/>
      <c r="F474" s="1"/>
      <c r="G474" s="1"/>
      <c r="H474" s="1"/>
      <c r="I474" s="1"/>
      <c r="J474" s="1"/>
      <c r="K474" s="1"/>
      <c r="L474" s="1"/>
      <c r="M474" s="1"/>
      <c r="N474" s="1"/>
      <c r="O474" s="1"/>
      <c r="P474" s="1"/>
      <c r="Q474" s="1"/>
      <c r="R474" s="1"/>
      <c r="S474" s="1"/>
      <c r="T474" s="1"/>
      <c r="U474" s="1"/>
    </row>
    <row r="475">
      <c r="A475" s="1"/>
      <c r="B475" s="1"/>
      <c r="C475" s="1"/>
      <c r="D475" s="1"/>
      <c r="E475" s="1"/>
      <c r="F475" s="1"/>
      <c r="G475" s="1"/>
      <c r="H475" s="1"/>
      <c r="I475" s="1"/>
      <c r="J475" s="1"/>
      <c r="K475" s="1"/>
      <c r="L475" s="1"/>
      <c r="M475" s="1"/>
      <c r="N475" s="1"/>
      <c r="O475" s="1"/>
      <c r="P475" s="1"/>
      <c r="Q475" s="1"/>
      <c r="R475" s="1"/>
      <c r="S475" s="1"/>
      <c r="T475" s="1"/>
      <c r="U475" s="1"/>
    </row>
    <row r="476">
      <c r="A476" s="1"/>
      <c r="B476" s="1"/>
      <c r="C476" s="1"/>
      <c r="D476" s="1"/>
      <c r="E476" s="1"/>
      <c r="F476" s="1"/>
      <c r="G476" s="1"/>
      <c r="H476" s="1"/>
      <c r="I476" s="1"/>
      <c r="J476" s="1"/>
      <c r="K476" s="1"/>
      <c r="L476" s="1"/>
      <c r="M476" s="1"/>
      <c r="N476" s="1"/>
      <c r="O476" s="1"/>
      <c r="P476" s="1"/>
      <c r="Q476" s="1"/>
      <c r="R476" s="1"/>
      <c r="S476" s="1"/>
      <c r="T476" s="1"/>
      <c r="U476" s="1"/>
    </row>
    <row r="477">
      <c r="A477" s="1"/>
      <c r="B477" s="1"/>
      <c r="C477" s="1"/>
      <c r="D477" s="1"/>
      <c r="E477" s="1"/>
      <c r="F477" s="1"/>
      <c r="G477" s="1"/>
      <c r="H477" s="1"/>
      <c r="I477" s="1"/>
      <c r="J477" s="1"/>
      <c r="K477" s="1"/>
      <c r="L477" s="1"/>
      <c r="M477" s="1"/>
      <c r="N477" s="1"/>
      <c r="O477" s="1"/>
      <c r="P477" s="1"/>
      <c r="Q477" s="1"/>
      <c r="R477" s="1"/>
      <c r="S477" s="1"/>
      <c r="T477" s="1"/>
      <c r="U477" s="1"/>
    </row>
    <row r="478">
      <c r="A478" s="1"/>
      <c r="B478" s="1"/>
      <c r="C478" s="1"/>
      <c r="D478" s="1"/>
      <c r="E478" s="1"/>
      <c r="F478" s="1"/>
      <c r="G478" s="1"/>
      <c r="H478" s="1"/>
      <c r="I478" s="1"/>
      <c r="J478" s="1"/>
      <c r="K478" s="1"/>
      <c r="L478" s="1"/>
      <c r="M478" s="1"/>
      <c r="N478" s="1"/>
      <c r="O478" s="1"/>
      <c r="P478" s="1"/>
      <c r="Q478" s="1"/>
      <c r="R478" s="1"/>
      <c r="S478" s="1"/>
      <c r="T478" s="1"/>
      <c r="U478" s="1"/>
    </row>
    <row r="479">
      <c r="A479" s="1"/>
      <c r="B479" s="1"/>
      <c r="C479" s="1"/>
      <c r="D479" s="1"/>
      <c r="E479" s="1"/>
      <c r="F479" s="1"/>
      <c r="G479" s="1"/>
      <c r="H479" s="1"/>
      <c r="I479" s="1"/>
      <c r="J479" s="1"/>
      <c r="K479" s="1"/>
      <c r="L479" s="1"/>
      <c r="M479" s="1"/>
      <c r="N479" s="1"/>
      <c r="O479" s="1"/>
      <c r="P479" s="1"/>
      <c r="Q479" s="1"/>
      <c r="R479" s="1"/>
      <c r="S479" s="1"/>
      <c r="T479" s="1"/>
      <c r="U479" s="1"/>
    </row>
    <row r="480">
      <c r="A480" s="1"/>
      <c r="B480" s="1"/>
      <c r="C480" s="1"/>
      <c r="D480" s="1"/>
      <c r="E480" s="1"/>
      <c r="F480" s="1"/>
      <c r="G480" s="1"/>
      <c r="H480" s="1"/>
      <c r="I480" s="1"/>
      <c r="J480" s="1"/>
      <c r="K480" s="1"/>
      <c r="L480" s="1"/>
      <c r="M480" s="1"/>
      <c r="N480" s="1"/>
      <c r="O480" s="1"/>
      <c r="P480" s="1"/>
      <c r="Q480" s="1"/>
      <c r="R480" s="1"/>
      <c r="S480" s="1"/>
      <c r="T480" s="1"/>
      <c r="U480" s="1"/>
    </row>
    <row r="481">
      <c r="A481" s="1"/>
      <c r="B481" s="1"/>
      <c r="C481" s="1"/>
      <c r="D481" s="1"/>
      <c r="E481" s="1"/>
      <c r="F481" s="1"/>
      <c r="G481" s="1"/>
      <c r="H481" s="1"/>
      <c r="I481" s="1"/>
      <c r="J481" s="1"/>
      <c r="K481" s="1"/>
      <c r="L481" s="1"/>
      <c r="M481" s="1"/>
      <c r="N481" s="1"/>
      <c r="O481" s="1"/>
      <c r="P481" s="1"/>
      <c r="Q481" s="1"/>
      <c r="R481" s="1"/>
      <c r="S481" s="1"/>
      <c r="T481" s="1"/>
      <c r="U481" s="1"/>
    </row>
    <row r="482">
      <c r="A482" s="1"/>
      <c r="B482" s="1"/>
      <c r="C482" s="1"/>
      <c r="D482" s="1"/>
      <c r="E482" s="1"/>
      <c r="F482" s="1"/>
      <c r="G482" s="1"/>
      <c r="H482" s="1"/>
      <c r="I482" s="1"/>
      <c r="J482" s="1"/>
      <c r="K482" s="1"/>
      <c r="L482" s="1"/>
      <c r="M482" s="1"/>
      <c r="N482" s="1"/>
      <c r="O482" s="1"/>
      <c r="P482" s="1"/>
      <c r="Q482" s="1"/>
      <c r="R482" s="1"/>
      <c r="S482" s="1"/>
      <c r="T482" s="1"/>
      <c r="U482" s="1"/>
    </row>
    <row r="483">
      <c r="A483" s="1"/>
      <c r="B483" s="1"/>
      <c r="C483" s="1"/>
      <c r="D483" s="1"/>
      <c r="E483" s="1"/>
      <c r="F483" s="1"/>
      <c r="G483" s="1"/>
      <c r="H483" s="1"/>
      <c r="I483" s="1"/>
      <c r="J483" s="1"/>
      <c r="K483" s="1"/>
      <c r="L483" s="1"/>
      <c r="M483" s="1"/>
      <c r="N483" s="1"/>
      <c r="O483" s="1"/>
      <c r="P483" s="1"/>
      <c r="Q483" s="1"/>
      <c r="R483" s="1"/>
      <c r="S483" s="1"/>
      <c r="T483" s="1"/>
      <c r="U483" s="1"/>
    </row>
    <row r="484">
      <c r="A484" s="1"/>
      <c r="B484" s="1"/>
      <c r="C484" s="1"/>
      <c r="D484" s="1"/>
      <c r="E484" s="1"/>
      <c r="F484" s="1"/>
      <c r="G484" s="1"/>
      <c r="H484" s="1"/>
      <c r="I484" s="1"/>
      <c r="J484" s="1"/>
      <c r="K484" s="1"/>
      <c r="L484" s="1"/>
      <c r="M484" s="1"/>
      <c r="N484" s="1"/>
      <c r="O484" s="1"/>
      <c r="P484" s="1"/>
      <c r="Q484" s="1"/>
      <c r="R484" s="1"/>
      <c r="S484" s="1"/>
      <c r="T484" s="1"/>
      <c r="U484" s="1"/>
    </row>
    <row r="485">
      <c r="A485" s="1"/>
      <c r="B485" s="1"/>
      <c r="C485" s="1"/>
      <c r="D485" s="1"/>
      <c r="E485" s="1"/>
      <c r="F485" s="1"/>
      <c r="G485" s="1"/>
      <c r="H485" s="1"/>
      <c r="I485" s="1"/>
      <c r="J485" s="1"/>
      <c r="K485" s="1"/>
      <c r="L485" s="1"/>
      <c r="M485" s="1"/>
      <c r="N485" s="1"/>
      <c r="O485" s="1"/>
      <c r="P485" s="1"/>
      <c r="Q485" s="1"/>
      <c r="R485" s="1"/>
      <c r="S485" s="1"/>
      <c r="T485" s="1"/>
      <c r="U485" s="1"/>
    </row>
    <row r="486">
      <c r="A486" s="1"/>
      <c r="B486" s="1"/>
      <c r="C486" s="1"/>
      <c r="D486" s="1"/>
      <c r="E486" s="1"/>
      <c r="F486" s="1"/>
      <c r="G486" s="1"/>
      <c r="H486" s="1"/>
      <c r="I486" s="1"/>
      <c r="J486" s="1"/>
      <c r="K486" s="1"/>
      <c r="L486" s="1"/>
      <c r="M486" s="1"/>
      <c r="N486" s="1"/>
      <c r="O486" s="1"/>
      <c r="P486" s="1"/>
      <c r="Q486" s="1"/>
      <c r="R486" s="1"/>
      <c r="S486" s="1"/>
      <c r="T486" s="1"/>
      <c r="U486" s="1"/>
    </row>
    <row r="487">
      <c r="A487" s="1"/>
      <c r="B487" s="1"/>
      <c r="C487" s="1"/>
      <c r="D487" s="1"/>
      <c r="E487" s="1"/>
      <c r="F487" s="1"/>
      <c r="G487" s="1"/>
      <c r="H487" s="1"/>
      <c r="I487" s="1"/>
      <c r="J487" s="1"/>
      <c r="K487" s="1"/>
      <c r="L487" s="1"/>
      <c r="M487" s="1"/>
      <c r="N487" s="1"/>
      <c r="O487" s="1"/>
      <c r="P487" s="1"/>
      <c r="Q487" s="1"/>
      <c r="R487" s="1"/>
      <c r="S487" s="1"/>
      <c r="T487" s="1"/>
      <c r="U487" s="1"/>
    </row>
    <row r="488">
      <c r="A488" s="1"/>
      <c r="B488" s="1"/>
      <c r="C488" s="1"/>
      <c r="D488" s="1"/>
      <c r="E488" s="1"/>
      <c r="F488" s="1"/>
      <c r="G488" s="1"/>
      <c r="H488" s="1"/>
      <c r="I488" s="1"/>
      <c r="J488" s="1"/>
      <c r="K488" s="1"/>
      <c r="L488" s="1"/>
      <c r="M488" s="1"/>
      <c r="N488" s="1"/>
      <c r="O488" s="1"/>
      <c r="P488" s="1"/>
      <c r="Q488" s="1"/>
      <c r="R488" s="1"/>
      <c r="S488" s="1"/>
      <c r="T488" s="1"/>
      <c r="U488" s="1"/>
    </row>
    <row r="489">
      <c r="A489" s="1"/>
      <c r="B489" s="1"/>
      <c r="C489" s="1"/>
      <c r="D489" s="1"/>
      <c r="E489" s="1"/>
      <c r="F489" s="1"/>
      <c r="G489" s="1"/>
      <c r="H489" s="1"/>
      <c r="I489" s="1"/>
      <c r="J489" s="1"/>
      <c r="K489" s="1"/>
      <c r="L489" s="1"/>
      <c r="M489" s="1"/>
      <c r="N489" s="1"/>
      <c r="O489" s="1"/>
      <c r="P489" s="1"/>
      <c r="Q489" s="1"/>
      <c r="R489" s="1"/>
      <c r="S489" s="1"/>
      <c r="T489" s="1"/>
      <c r="U489" s="1"/>
    </row>
    <row r="490">
      <c r="A490" s="1"/>
      <c r="B490" s="1"/>
      <c r="C490" s="1"/>
      <c r="D490" s="1"/>
      <c r="E490" s="1"/>
      <c r="F490" s="1"/>
      <c r="G490" s="1"/>
      <c r="H490" s="1"/>
      <c r="I490" s="1"/>
      <c r="J490" s="1"/>
      <c r="K490" s="1"/>
      <c r="L490" s="1"/>
      <c r="M490" s="1"/>
      <c r="N490" s="1"/>
      <c r="O490" s="1"/>
      <c r="P490" s="1"/>
      <c r="Q490" s="1"/>
      <c r="R490" s="1"/>
      <c r="S490" s="1"/>
      <c r="T490" s="1"/>
      <c r="U490" s="1"/>
    </row>
    <row r="491">
      <c r="A491" s="1"/>
      <c r="B491" s="1"/>
      <c r="C491" s="1"/>
      <c r="D491" s="1"/>
      <c r="E491" s="1"/>
      <c r="F491" s="1"/>
      <c r="G491" s="1"/>
      <c r="H491" s="1"/>
      <c r="I491" s="1"/>
      <c r="J491" s="1"/>
      <c r="K491" s="1"/>
      <c r="L491" s="1"/>
      <c r="M491" s="1"/>
      <c r="N491" s="1"/>
      <c r="O491" s="1"/>
      <c r="P491" s="1"/>
      <c r="Q491" s="1"/>
      <c r="R491" s="1"/>
      <c r="S491" s="1"/>
      <c r="T491" s="1"/>
      <c r="U491" s="1"/>
    </row>
    <row r="492">
      <c r="A492" s="1"/>
      <c r="B492" s="1"/>
      <c r="C492" s="1"/>
      <c r="D492" s="1"/>
      <c r="E492" s="1"/>
      <c r="F492" s="1"/>
      <c r="G492" s="1"/>
      <c r="H492" s="1"/>
      <c r="I492" s="1"/>
      <c r="J492" s="1"/>
      <c r="K492" s="1"/>
      <c r="L492" s="1"/>
      <c r="M492" s="1"/>
      <c r="N492" s="1"/>
      <c r="O492" s="1"/>
      <c r="P492" s="1"/>
      <c r="Q492" s="1"/>
      <c r="R492" s="1"/>
      <c r="S492" s="1"/>
      <c r="T492" s="1"/>
      <c r="U492" s="1"/>
    </row>
    <row r="493">
      <c r="A493" s="1"/>
      <c r="B493" s="1"/>
      <c r="C493" s="1"/>
      <c r="D493" s="1"/>
      <c r="E493" s="1"/>
      <c r="F493" s="1"/>
      <c r="G493" s="1"/>
      <c r="H493" s="1"/>
      <c r="I493" s="1"/>
      <c r="J493" s="1"/>
      <c r="K493" s="1"/>
      <c r="L493" s="1"/>
      <c r="M493" s="1"/>
      <c r="N493" s="1"/>
      <c r="O493" s="1"/>
      <c r="P493" s="1"/>
      <c r="Q493" s="1"/>
      <c r="R493" s="1"/>
      <c r="S493" s="1"/>
      <c r="T493" s="1"/>
      <c r="U493" s="1"/>
    </row>
    <row r="494">
      <c r="A494" s="1"/>
      <c r="B494" s="1"/>
      <c r="C494" s="1"/>
      <c r="D494" s="1"/>
      <c r="E494" s="1"/>
      <c r="F494" s="1"/>
      <c r="G494" s="1"/>
      <c r="H494" s="1"/>
      <c r="I494" s="1"/>
      <c r="J494" s="1"/>
      <c r="K494" s="1"/>
      <c r="L494" s="1"/>
      <c r="M494" s="1"/>
      <c r="N494" s="1"/>
      <c r="O494" s="1"/>
      <c r="P494" s="1"/>
      <c r="Q494" s="1"/>
      <c r="R494" s="1"/>
      <c r="S494" s="1"/>
      <c r="T494" s="1"/>
      <c r="U494" s="1"/>
    </row>
    <row r="495">
      <c r="A495" s="1"/>
      <c r="B495" s="1"/>
      <c r="C495" s="1"/>
      <c r="D495" s="1"/>
      <c r="E495" s="1"/>
      <c r="F495" s="1"/>
      <c r="G495" s="1"/>
      <c r="H495" s="1"/>
      <c r="I495" s="1"/>
      <c r="J495" s="1"/>
      <c r="K495" s="1"/>
      <c r="L495" s="1"/>
      <c r="M495" s="1"/>
      <c r="N495" s="1"/>
      <c r="O495" s="1"/>
      <c r="P495" s="1"/>
      <c r="Q495" s="1"/>
      <c r="R495" s="1"/>
      <c r="S495" s="1"/>
      <c r="T495" s="1"/>
      <c r="U495" s="1"/>
    </row>
    <row r="496">
      <c r="A496" s="1"/>
      <c r="B496" s="1"/>
      <c r="C496" s="1"/>
      <c r="D496" s="1"/>
      <c r="E496" s="1"/>
      <c r="F496" s="1"/>
      <c r="G496" s="1"/>
      <c r="H496" s="1"/>
      <c r="I496" s="1"/>
      <c r="J496" s="1"/>
      <c r="K496" s="1"/>
      <c r="L496" s="1"/>
      <c r="M496" s="1"/>
      <c r="N496" s="1"/>
      <c r="O496" s="1"/>
      <c r="P496" s="1"/>
      <c r="Q496" s="1"/>
      <c r="R496" s="1"/>
      <c r="S496" s="1"/>
      <c r="T496" s="1"/>
      <c r="U496" s="1"/>
    </row>
    <row r="497">
      <c r="A497" s="1"/>
      <c r="B497" s="1"/>
      <c r="C497" s="1"/>
      <c r="D497" s="1"/>
      <c r="E497" s="1"/>
      <c r="F497" s="1"/>
      <c r="G497" s="1"/>
      <c r="H497" s="1"/>
      <c r="I497" s="1"/>
      <c r="J497" s="1"/>
      <c r="K497" s="1"/>
      <c r="L497" s="1"/>
      <c r="M497" s="1"/>
      <c r="N497" s="1"/>
      <c r="O497" s="1"/>
      <c r="P497" s="1"/>
      <c r="Q497" s="1"/>
      <c r="R497" s="1"/>
      <c r="S497" s="1"/>
      <c r="T497" s="1"/>
      <c r="U497" s="1"/>
    </row>
    <row r="498">
      <c r="A498" s="1"/>
      <c r="B498" s="1"/>
      <c r="C498" s="1"/>
      <c r="D498" s="1"/>
      <c r="E498" s="1"/>
      <c r="F498" s="1"/>
      <c r="G498" s="1"/>
      <c r="H498" s="1"/>
      <c r="I498" s="1"/>
      <c r="J498" s="1"/>
      <c r="K498" s="1"/>
      <c r="L498" s="1"/>
      <c r="M498" s="1"/>
      <c r="N498" s="1"/>
      <c r="O498" s="1"/>
      <c r="P498" s="1"/>
      <c r="Q498" s="1"/>
      <c r="R498" s="1"/>
      <c r="S498" s="1"/>
      <c r="T498" s="1"/>
      <c r="U498" s="1"/>
    </row>
    <row r="499">
      <c r="A499" s="1"/>
      <c r="B499" s="1"/>
      <c r="C499" s="1"/>
      <c r="D499" s="1"/>
      <c r="E499" s="1"/>
      <c r="F499" s="1"/>
      <c r="G499" s="1"/>
      <c r="H499" s="1"/>
      <c r="I499" s="1"/>
      <c r="J499" s="1"/>
      <c r="K499" s="1"/>
      <c r="L499" s="1"/>
      <c r="M499" s="1"/>
      <c r="N499" s="1"/>
      <c r="O499" s="1"/>
      <c r="P499" s="1"/>
      <c r="Q499" s="1"/>
      <c r="R499" s="1"/>
      <c r="S499" s="1"/>
      <c r="T499" s="1"/>
      <c r="U499" s="1"/>
    </row>
    <row r="500">
      <c r="A500" s="1"/>
      <c r="B500" s="1"/>
      <c r="C500" s="1"/>
      <c r="D500" s="1"/>
      <c r="E500" s="1"/>
      <c r="F500" s="1"/>
      <c r="G500" s="1"/>
      <c r="H500" s="1"/>
      <c r="I500" s="1"/>
      <c r="J500" s="1"/>
      <c r="K500" s="1"/>
      <c r="L500" s="1"/>
      <c r="M500" s="1"/>
      <c r="N500" s="1"/>
      <c r="O500" s="1"/>
      <c r="P500" s="1"/>
      <c r="Q500" s="1"/>
      <c r="R500" s="1"/>
      <c r="S500" s="1"/>
      <c r="T500" s="1"/>
      <c r="U500" s="1"/>
    </row>
    <row r="501">
      <c r="A501" s="1"/>
      <c r="B501" s="1"/>
      <c r="C501" s="1"/>
      <c r="D501" s="1"/>
      <c r="E501" s="1"/>
      <c r="F501" s="1"/>
      <c r="G501" s="1"/>
      <c r="H501" s="1"/>
      <c r="I501" s="1"/>
      <c r="J501" s="1"/>
      <c r="K501" s="1"/>
      <c r="L501" s="1"/>
      <c r="M501" s="1"/>
      <c r="N501" s="1"/>
      <c r="O501" s="1"/>
      <c r="P501" s="1"/>
      <c r="Q501" s="1"/>
      <c r="R501" s="1"/>
      <c r="S501" s="1"/>
      <c r="T501" s="1"/>
      <c r="U501" s="1"/>
    </row>
    <row r="502">
      <c r="A502" s="1"/>
      <c r="B502" s="1"/>
      <c r="C502" s="1"/>
      <c r="D502" s="1"/>
      <c r="E502" s="1"/>
      <c r="F502" s="1"/>
      <c r="G502" s="1"/>
      <c r="H502" s="1"/>
      <c r="I502" s="1"/>
      <c r="J502" s="1"/>
      <c r="K502" s="1"/>
      <c r="L502" s="1"/>
      <c r="M502" s="1"/>
      <c r="N502" s="1"/>
      <c r="O502" s="1"/>
      <c r="P502" s="1"/>
      <c r="Q502" s="1"/>
      <c r="R502" s="1"/>
      <c r="S502" s="1"/>
      <c r="T502" s="1"/>
      <c r="U502" s="1"/>
    </row>
    <row r="503">
      <c r="A503" s="1"/>
      <c r="B503" s="1"/>
      <c r="C503" s="1"/>
      <c r="D503" s="1"/>
      <c r="E503" s="1"/>
      <c r="F503" s="1"/>
      <c r="G503" s="1"/>
      <c r="H503" s="1"/>
      <c r="I503" s="1"/>
      <c r="J503" s="1"/>
      <c r="K503" s="1"/>
      <c r="L503" s="1"/>
      <c r="M503" s="1"/>
      <c r="N503" s="1"/>
      <c r="O503" s="1"/>
      <c r="P503" s="1"/>
      <c r="Q503" s="1"/>
      <c r="R503" s="1"/>
      <c r="S503" s="1"/>
      <c r="T503" s="1"/>
      <c r="U503" s="1"/>
    </row>
    <row r="504">
      <c r="A504" s="1"/>
      <c r="B504" s="1"/>
      <c r="C504" s="1"/>
      <c r="D504" s="1"/>
      <c r="E504" s="1"/>
      <c r="F504" s="1"/>
      <c r="G504" s="1"/>
      <c r="H504" s="1"/>
      <c r="I504" s="1"/>
      <c r="J504" s="1"/>
      <c r="K504" s="1"/>
      <c r="L504" s="1"/>
      <c r="M504" s="1"/>
      <c r="N504" s="1"/>
      <c r="O504" s="1"/>
      <c r="P504" s="1"/>
      <c r="Q504" s="1"/>
      <c r="R504" s="1"/>
      <c r="S504" s="1"/>
      <c r="T504" s="1"/>
      <c r="U504" s="1"/>
    </row>
    <row r="505">
      <c r="A505" s="1"/>
      <c r="B505" s="1"/>
      <c r="C505" s="1"/>
      <c r="D505" s="1"/>
      <c r="E505" s="1"/>
      <c r="F505" s="1"/>
      <c r="G505" s="1"/>
      <c r="H505" s="1"/>
      <c r="I505" s="1"/>
      <c r="J505" s="1"/>
      <c r="K505" s="1"/>
      <c r="L505" s="1"/>
      <c r="M505" s="1"/>
      <c r="N505" s="1"/>
      <c r="O505" s="1"/>
      <c r="P505" s="1"/>
      <c r="Q505" s="1"/>
      <c r="R505" s="1"/>
      <c r="S505" s="1"/>
      <c r="T505" s="1"/>
      <c r="U505" s="1"/>
    </row>
    <row r="506">
      <c r="A506" s="1"/>
      <c r="B506" s="1"/>
      <c r="C506" s="1"/>
      <c r="D506" s="1"/>
      <c r="E506" s="1"/>
      <c r="F506" s="1"/>
      <c r="G506" s="1"/>
      <c r="H506" s="1"/>
      <c r="I506" s="1"/>
      <c r="J506" s="1"/>
      <c r="K506" s="1"/>
      <c r="L506" s="1"/>
      <c r="M506" s="1"/>
      <c r="N506" s="1"/>
      <c r="O506" s="1"/>
      <c r="P506" s="1"/>
      <c r="Q506" s="1"/>
      <c r="R506" s="1"/>
      <c r="S506" s="1"/>
      <c r="T506" s="1"/>
      <c r="U506" s="1"/>
    </row>
    <row r="507">
      <c r="A507" s="1"/>
      <c r="B507" s="1"/>
      <c r="C507" s="1"/>
      <c r="D507" s="1"/>
      <c r="E507" s="1"/>
      <c r="F507" s="1"/>
      <c r="G507" s="1"/>
      <c r="H507" s="1"/>
      <c r="I507" s="1"/>
      <c r="J507" s="1"/>
      <c r="K507" s="1"/>
      <c r="L507" s="1"/>
      <c r="M507" s="1"/>
      <c r="N507" s="1"/>
      <c r="O507" s="1"/>
      <c r="P507" s="1"/>
      <c r="Q507" s="1"/>
      <c r="R507" s="1"/>
      <c r="S507" s="1"/>
      <c r="T507" s="1"/>
      <c r="U507" s="1"/>
    </row>
    <row r="508">
      <c r="A508" s="1"/>
      <c r="B508" s="1"/>
      <c r="C508" s="1"/>
      <c r="D508" s="1"/>
      <c r="E508" s="1"/>
      <c r="F508" s="1"/>
      <c r="G508" s="1"/>
      <c r="H508" s="1"/>
      <c r="I508" s="1"/>
      <c r="J508" s="1"/>
      <c r="K508" s="1"/>
      <c r="L508" s="1"/>
      <c r="M508" s="1"/>
      <c r="N508" s="1"/>
      <c r="O508" s="1"/>
      <c r="P508" s="1"/>
      <c r="Q508" s="1"/>
      <c r="R508" s="1"/>
      <c r="S508" s="1"/>
      <c r="T508" s="1"/>
      <c r="U508" s="1"/>
    </row>
    <row r="509">
      <c r="A509" s="1"/>
      <c r="B509" s="1"/>
      <c r="C509" s="1"/>
      <c r="D509" s="1"/>
      <c r="E509" s="1"/>
      <c r="F509" s="1"/>
      <c r="G509" s="1"/>
      <c r="H509" s="1"/>
      <c r="I509" s="1"/>
      <c r="J509" s="1"/>
      <c r="K509" s="1"/>
      <c r="L509" s="1"/>
      <c r="M509" s="1"/>
      <c r="N509" s="1"/>
      <c r="O509" s="1"/>
      <c r="P509" s="1"/>
      <c r="Q509" s="1"/>
      <c r="R509" s="1"/>
      <c r="S509" s="1"/>
      <c r="T509" s="1"/>
      <c r="U509" s="1"/>
    </row>
    <row r="510">
      <c r="A510" s="1"/>
      <c r="B510" s="1"/>
      <c r="C510" s="1"/>
      <c r="D510" s="1"/>
      <c r="E510" s="1"/>
      <c r="F510" s="1"/>
      <c r="G510" s="1"/>
      <c r="H510" s="1"/>
      <c r="I510" s="1"/>
      <c r="J510" s="1"/>
      <c r="K510" s="1"/>
      <c r="L510" s="1"/>
      <c r="M510" s="1"/>
      <c r="N510" s="1"/>
      <c r="O510" s="1"/>
      <c r="P510" s="1"/>
      <c r="Q510" s="1"/>
      <c r="R510" s="1"/>
      <c r="S510" s="1"/>
      <c r="T510" s="1"/>
      <c r="U510" s="1"/>
    </row>
    <row r="511">
      <c r="A511" s="1"/>
      <c r="B511" s="1"/>
      <c r="C511" s="1"/>
      <c r="D511" s="1"/>
      <c r="E511" s="1"/>
      <c r="F511" s="1"/>
      <c r="G511" s="1"/>
      <c r="H511" s="1"/>
      <c r="I511" s="1"/>
      <c r="J511" s="1"/>
      <c r="K511" s="1"/>
      <c r="L511" s="1"/>
      <c r="M511" s="1"/>
      <c r="N511" s="1"/>
      <c r="O511" s="1"/>
      <c r="P511" s="1"/>
      <c r="Q511" s="1"/>
      <c r="R511" s="1"/>
      <c r="S511" s="1"/>
      <c r="T511" s="1"/>
      <c r="U511" s="1"/>
    </row>
    <row r="512">
      <c r="A512" s="1"/>
      <c r="B512" s="1"/>
      <c r="C512" s="1"/>
      <c r="D512" s="1"/>
      <c r="E512" s="1"/>
      <c r="F512" s="1"/>
      <c r="G512" s="1"/>
      <c r="H512" s="1"/>
      <c r="I512" s="1"/>
      <c r="J512" s="1"/>
      <c r="K512" s="1"/>
      <c r="L512" s="1"/>
      <c r="M512" s="1"/>
      <c r="N512" s="1"/>
      <c r="O512" s="1"/>
      <c r="P512" s="1"/>
      <c r="Q512" s="1"/>
      <c r="R512" s="1"/>
      <c r="S512" s="1"/>
      <c r="T512" s="1"/>
      <c r="U512" s="1"/>
    </row>
    <row r="513">
      <c r="A513" s="1"/>
      <c r="B513" s="1"/>
      <c r="C513" s="1"/>
      <c r="D513" s="1"/>
      <c r="E513" s="1"/>
      <c r="F513" s="1"/>
      <c r="G513" s="1"/>
      <c r="H513" s="1"/>
      <c r="I513" s="1"/>
      <c r="J513" s="1"/>
      <c r="K513" s="1"/>
      <c r="L513" s="1"/>
      <c r="M513" s="1"/>
      <c r="N513" s="1"/>
      <c r="O513" s="1"/>
      <c r="P513" s="1"/>
      <c r="Q513" s="1"/>
      <c r="R513" s="1"/>
      <c r="S513" s="1"/>
      <c r="T513" s="1"/>
      <c r="U513" s="1"/>
    </row>
    <row r="514">
      <c r="A514" s="1"/>
      <c r="B514" s="1"/>
      <c r="C514" s="1"/>
      <c r="D514" s="1"/>
      <c r="E514" s="1"/>
      <c r="F514" s="1"/>
      <c r="G514" s="1"/>
      <c r="H514" s="1"/>
      <c r="I514" s="1"/>
      <c r="J514" s="1"/>
      <c r="K514" s="1"/>
      <c r="L514" s="1"/>
      <c r="M514" s="1"/>
      <c r="N514" s="1"/>
      <c r="O514" s="1"/>
      <c r="P514" s="1"/>
      <c r="Q514" s="1"/>
      <c r="R514" s="1"/>
      <c r="S514" s="1"/>
      <c r="T514" s="1"/>
      <c r="U514" s="1"/>
    </row>
    <row r="515">
      <c r="A515" s="1"/>
      <c r="B515" s="1"/>
      <c r="C515" s="1"/>
      <c r="D515" s="1"/>
      <c r="E515" s="1"/>
      <c r="F515" s="1"/>
      <c r="G515" s="1"/>
      <c r="H515" s="1"/>
      <c r="I515" s="1"/>
      <c r="J515" s="1"/>
      <c r="K515" s="1"/>
      <c r="L515" s="1"/>
      <c r="M515" s="1"/>
      <c r="N515" s="1"/>
      <c r="O515" s="1"/>
      <c r="P515" s="1"/>
      <c r="Q515" s="1"/>
      <c r="R515" s="1"/>
      <c r="S515" s="1"/>
      <c r="T515" s="1"/>
      <c r="U515" s="1"/>
    </row>
    <row r="516">
      <c r="A516" s="1"/>
      <c r="B516" s="1"/>
      <c r="C516" s="1"/>
      <c r="D516" s="1"/>
      <c r="E516" s="1"/>
      <c r="F516" s="1"/>
      <c r="G516" s="1"/>
      <c r="H516" s="1"/>
      <c r="I516" s="1"/>
      <c r="J516" s="1"/>
      <c r="K516" s="1"/>
      <c r="L516" s="1"/>
      <c r="M516" s="1"/>
      <c r="N516" s="1"/>
      <c r="O516" s="1"/>
      <c r="P516" s="1"/>
      <c r="Q516" s="1"/>
      <c r="R516" s="1"/>
      <c r="S516" s="1"/>
      <c r="T516" s="1"/>
      <c r="U516" s="1"/>
    </row>
    <row r="517">
      <c r="A517" s="1"/>
      <c r="B517" s="1"/>
      <c r="C517" s="1"/>
      <c r="D517" s="1"/>
      <c r="E517" s="1"/>
      <c r="F517" s="1"/>
      <c r="G517" s="1"/>
      <c r="H517" s="1"/>
      <c r="I517" s="1"/>
      <c r="J517" s="1"/>
      <c r="K517" s="1"/>
      <c r="L517" s="1"/>
      <c r="M517" s="1"/>
      <c r="N517" s="1"/>
      <c r="O517" s="1"/>
      <c r="P517" s="1"/>
      <c r="Q517" s="1"/>
      <c r="R517" s="1"/>
      <c r="S517" s="1"/>
      <c r="T517" s="1"/>
      <c r="U517" s="1"/>
    </row>
    <row r="518">
      <c r="A518" s="1"/>
      <c r="B518" s="1"/>
      <c r="C518" s="1"/>
      <c r="D518" s="1"/>
      <c r="E518" s="1"/>
      <c r="F518" s="1"/>
      <c r="G518" s="1"/>
      <c r="H518" s="1"/>
      <c r="I518" s="1"/>
      <c r="J518" s="1"/>
      <c r="K518" s="1"/>
      <c r="L518" s="1"/>
      <c r="M518" s="1"/>
      <c r="N518" s="1"/>
      <c r="O518" s="1"/>
      <c r="P518" s="1"/>
      <c r="Q518" s="1"/>
      <c r="R518" s="1"/>
      <c r="S518" s="1"/>
      <c r="T518" s="1"/>
      <c r="U518" s="1"/>
    </row>
    <row r="519">
      <c r="A519" s="1"/>
      <c r="B519" s="1"/>
      <c r="C519" s="1"/>
      <c r="D519" s="1"/>
      <c r="E519" s="1"/>
      <c r="F519" s="1"/>
      <c r="G519" s="1"/>
      <c r="H519" s="1"/>
      <c r="I519" s="1"/>
      <c r="J519" s="1"/>
      <c r="K519" s="1"/>
      <c r="L519" s="1"/>
      <c r="M519" s="1"/>
      <c r="N519" s="1"/>
      <c r="O519" s="1"/>
      <c r="P519" s="1"/>
      <c r="Q519" s="1"/>
      <c r="R519" s="1"/>
      <c r="S519" s="1"/>
      <c r="T519" s="1"/>
      <c r="U519" s="1"/>
    </row>
    <row r="520">
      <c r="A520" s="1"/>
      <c r="B520" s="1"/>
      <c r="C520" s="1"/>
      <c r="D520" s="1"/>
      <c r="E520" s="1"/>
      <c r="F520" s="1"/>
      <c r="G520" s="1"/>
      <c r="H520" s="1"/>
      <c r="I520" s="1"/>
      <c r="J520" s="1"/>
      <c r="K520" s="1"/>
      <c r="L520" s="1"/>
      <c r="M520" s="1"/>
      <c r="N520" s="1"/>
      <c r="O520" s="1"/>
      <c r="P520" s="1"/>
      <c r="Q520" s="1"/>
      <c r="R520" s="1"/>
      <c r="S520" s="1"/>
      <c r="T520" s="1"/>
      <c r="U520" s="1"/>
    </row>
    <row r="521">
      <c r="A521" s="1"/>
      <c r="B521" s="1"/>
      <c r="C521" s="1"/>
      <c r="D521" s="1"/>
      <c r="E521" s="1"/>
      <c r="F521" s="1"/>
      <c r="G521" s="1"/>
      <c r="H521" s="1"/>
      <c r="I521" s="1"/>
      <c r="J521" s="1"/>
      <c r="K521" s="1"/>
      <c r="L521" s="1"/>
      <c r="M521" s="1"/>
      <c r="N521" s="1"/>
      <c r="O521" s="1"/>
      <c r="P521" s="1"/>
      <c r="Q521" s="1"/>
      <c r="R521" s="1"/>
      <c r="S521" s="1"/>
      <c r="T521" s="1"/>
      <c r="U521" s="1"/>
    </row>
    <row r="522">
      <c r="A522" s="1"/>
      <c r="B522" s="1"/>
      <c r="C522" s="1"/>
      <c r="D522" s="1"/>
      <c r="E522" s="1"/>
      <c r="F522" s="1"/>
      <c r="G522" s="1"/>
      <c r="H522" s="1"/>
      <c r="I522" s="1"/>
      <c r="J522" s="1"/>
      <c r="K522" s="1"/>
      <c r="L522" s="1"/>
      <c r="M522" s="1"/>
      <c r="N522" s="1"/>
      <c r="O522" s="1"/>
      <c r="P522" s="1"/>
      <c r="Q522" s="1"/>
      <c r="R522" s="1"/>
      <c r="S522" s="1"/>
      <c r="T522" s="1"/>
      <c r="U522" s="1"/>
    </row>
    <row r="523">
      <c r="A523" s="1"/>
      <c r="B523" s="1"/>
      <c r="C523" s="1"/>
      <c r="D523" s="1"/>
      <c r="E523" s="1"/>
      <c r="F523" s="1"/>
      <c r="G523" s="1"/>
      <c r="H523" s="1"/>
      <c r="I523" s="1"/>
      <c r="J523" s="1"/>
      <c r="K523" s="1"/>
      <c r="L523" s="1"/>
      <c r="M523" s="1"/>
      <c r="N523" s="1"/>
      <c r="O523" s="1"/>
      <c r="P523" s="1"/>
      <c r="Q523" s="1"/>
      <c r="R523" s="1"/>
      <c r="S523" s="1"/>
      <c r="T523" s="1"/>
      <c r="U523" s="1"/>
    </row>
    <row r="524">
      <c r="A524" s="1"/>
      <c r="B524" s="1"/>
      <c r="C524" s="1"/>
      <c r="D524" s="1"/>
      <c r="E524" s="1"/>
      <c r="F524" s="1"/>
      <c r="G524" s="1"/>
      <c r="H524" s="1"/>
      <c r="I524" s="1"/>
      <c r="J524" s="1"/>
      <c r="K524" s="1"/>
      <c r="L524" s="1"/>
      <c r="M524" s="1"/>
      <c r="N524" s="1"/>
      <c r="O524" s="1"/>
      <c r="P524" s="1"/>
      <c r="Q524" s="1"/>
      <c r="R524" s="1"/>
      <c r="S524" s="1"/>
      <c r="T524" s="1"/>
      <c r="U524" s="1"/>
    </row>
    <row r="525">
      <c r="A525" s="1"/>
      <c r="B525" s="1"/>
      <c r="C525" s="1"/>
      <c r="D525" s="1"/>
      <c r="E525" s="1"/>
      <c r="F525" s="1"/>
      <c r="G525" s="1"/>
      <c r="H525" s="1"/>
      <c r="I525" s="1"/>
      <c r="J525" s="1"/>
      <c r="K525" s="1"/>
      <c r="L525" s="1"/>
      <c r="M525" s="1"/>
      <c r="N525" s="1"/>
      <c r="O525" s="1"/>
      <c r="P525" s="1"/>
      <c r="Q525" s="1"/>
      <c r="R525" s="1"/>
      <c r="S525" s="1"/>
      <c r="T525" s="1"/>
      <c r="U525" s="1"/>
    </row>
    <row r="526">
      <c r="A526" s="1"/>
      <c r="B526" s="1"/>
      <c r="C526" s="1"/>
      <c r="D526" s="1"/>
      <c r="E526" s="1"/>
      <c r="F526" s="1"/>
      <c r="G526" s="1"/>
      <c r="H526" s="1"/>
      <c r="I526" s="1"/>
      <c r="J526" s="1"/>
      <c r="K526" s="1"/>
      <c r="L526" s="1"/>
      <c r="M526" s="1"/>
      <c r="N526" s="1"/>
      <c r="O526" s="1"/>
      <c r="P526" s="1"/>
      <c r="Q526" s="1"/>
      <c r="R526" s="1"/>
      <c r="S526" s="1"/>
      <c r="T526" s="1"/>
      <c r="U526" s="1"/>
    </row>
    <row r="527">
      <c r="A527" s="1"/>
      <c r="B527" s="1"/>
      <c r="C527" s="1"/>
      <c r="D527" s="1"/>
      <c r="E527" s="1"/>
      <c r="F527" s="1"/>
      <c r="G527" s="1"/>
      <c r="H527" s="1"/>
      <c r="I527" s="1"/>
      <c r="J527" s="1"/>
      <c r="K527" s="1"/>
      <c r="L527" s="1"/>
      <c r="M527" s="1"/>
      <c r="N527" s="1"/>
      <c r="O527" s="1"/>
      <c r="P527" s="1"/>
      <c r="Q527" s="1"/>
      <c r="R527" s="1"/>
      <c r="S527" s="1"/>
      <c r="T527" s="1"/>
      <c r="U527" s="1"/>
    </row>
    <row r="528">
      <c r="A528" s="1"/>
      <c r="B528" s="1"/>
      <c r="C528" s="1"/>
      <c r="D528" s="1"/>
      <c r="E528" s="1"/>
      <c r="F528" s="1"/>
      <c r="G528" s="1"/>
      <c r="H528" s="1"/>
      <c r="I528" s="1"/>
      <c r="J528" s="1"/>
      <c r="K528" s="1"/>
      <c r="L528" s="1"/>
      <c r="M528" s="1"/>
      <c r="N528" s="1"/>
      <c r="O528" s="1"/>
      <c r="P528" s="1"/>
      <c r="Q528" s="1"/>
      <c r="R528" s="1"/>
      <c r="S528" s="1"/>
      <c r="T528" s="1"/>
      <c r="U528" s="1"/>
    </row>
    <row r="529">
      <c r="A529" s="1"/>
      <c r="B529" s="1"/>
      <c r="C529" s="1"/>
      <c r="D529" s="1"/>
      <c r="E529" s="1"/>
      <c r="F529" s="1"/>
      <c r="G529" s="1"/>
      <c r="H529" s="1"/>
      <c r="I529" s="1"/>
      <c r="J529" s="1"/>
      <c r="K529" s="1"/>
      <c r="L529" s="1"/>
      <c r="M529" s="1"/>
      <c r="N529" s="1"/>
      <c r="O529" s="1"/>
      <c r="P529" s="1"/>
      <c r="Q529" s="1"/>
      <c r="R529" s="1"/>
      <c r="S529" s="1"/>
      <c r="T529" s="1"/>
      <c r="U529" s="1"/>
    </row>
    <row r="530">
      <c r="A530" s="1"/>
      <c r="B530" s="1"/>
      <c r="C530" s="1"/>
      <c r="D530" s="1"/>
      <c r="E530" s="1"/>
      <c r="F530" s="1"/>
      <c r="G530" s="1"/>
      <c r="H530" s="1"/>
      <c r="I530" s="1"/>
      <c r="J530" s="1"/>
      <c r="K530" s="1"/>
      <c r="L530" s="1"/>
      <c r="M530" s="1"/>
      <c r="N530" s="1"/>
      <c r="O530" s="1"/>
      <c r="P530" s="1"/>
      <c r="Q530" s="1"/>
      <c r="R530" s="1"/>
      <c r="S530" s="1"/>
      <c r="T530" s="1"/>
      <c r="U530" s="1"/>
    </row>
    <row r="531">
      <c r="A531" s="1"/>
      <c r="B531" s="1"/>
      <c r="C531" s="1"/>
      <c r="D531" s="1"/>
      <c r="E531" s="1"/>
      <c r="F531" s="1"/>
      <c r="G531" s="1"/>
      <c r="H531" s="1"/>
      <c r="I531" s="1"/>
      <c r="J531" s="1"/>
      <c r="K531" s="1"/>
      <c r="L531" s="1"/>
      <c r="M531" s="1"/>
      <c r="N531" s="1"/>
      <c r="O531" s="1"/>
      <c r="P531" s="1"/>
      <c r="Q531" s="1"/>
      <c r="R531" s="1"/>
      <c r="S531" s="1"/>
      <c r="T531" s="1"/>
      <c r="U531" s="1"/>
    </row>
    <row r="532">
      <c r="A532" s="1"/>
      <c r="B532" s="1"/>
      <c r="C532" s="1"/>
      <c r="D532" s="1"/>
      <c r="E532" s="1"/>
      <c r="F532" s="1"/>
      <c r="G532" s="1"/>
      <c r="H532" s="1"/>
      <c r="I532" s="1"/>
      <c r="J532" s="1"/>
      <c r="K532" s="1"/>
      <c r="L532" s="1"/>
      <c r="M532" s="1"/>
      <c r="N532" s="1"/>
      <c r="O532" s="1"/>
      <c r="P532" s="1"/>
      <c r="Q532" s="1"/>
      <c r="R532" s="1"/>
      <c r="S532" s="1"/>
      <c r="T532" s="1"/>
      <c r="U532" s="1"/>
    </row>
    <row r="533">
      <c r="A533" s="1"/>
      <c r="B533" s="1"/>
      <c r="C533" s="1"/>
      <c r="D533" s="1"/>
      <c r="E533" s="1"/>
      <c r="F533" s="1"/>
      <c r="G533" s="1"/>
      <c r="H533" s="1"/>
      <c r="I533" s="1"/>
      <c r="J533" s="1"/>
      <c r="K533" s="1"/>
      <c r="L533" s="1"/>
      <c r="M533" s="1"/>
      <c r="N533" s="1"/>
      <c r="O533" s="1"/>
      <c r="P533" s="1"/>
      <c r="Q533" s="1"/>
      <c r="R533" s="1"/>
      <c r="S533" s="1"/>
      <c r="T533" s="1"/>
      <c r="U533" s="1"/>
    </row>
    <row r="534">
      <c r="A534" s="1"/>
      <c r="B534" s="1"/>
      <c r="C534" s="1"/>
      <c r="D534" s="1"/>
      <c r="E534" s="1"/>
      <c r="F534" s="1"/>
      <c r="G534" s="1"/>
      <c r="H534" s="1"/>
      <c r="I534" s="1"/>
      <c r="J534" s="1"/>
      <c r="K534" s="1"/>
      <c r="L534" s="1"/>
      <c r="M534" s="1"/>
      <c r="N534" s="1"/>
      <c r="O534" s="1"/>
      <c r="P534" s="1"/>
      <c r="Q534" s="1"/>
      <c r="R534" s="1"/>
      <c r="S534" s="1"/>
      <c r="T534" s="1"/>
      <c r="U534" s="1"/>
    </row>
    <row r="535">
      <c r="A535" s="1"/>
      <c r="B535" s="1"/>
      <c r="C535" s="1"/>
      <c r="D535" s="1"/>
      <c r="E535" s="1"/>
      <c r="F535" s="1"/>
      <c r="G535" s="1"/>
      <c r="H535" s="1"/>
      <c r="I535" s="1"/>
      <c r="J535" s="1"/>
      <c r="K535" s="1"/>
      <c r="L535" s="1"/>
      <c r="M535" s="1"/>
      <c r="N535" s="1"/>
      <c r="O535" s="1"/>
      <c r="P535" s="1"/>
      <c r="Q535" s="1"/>
      <c r="R535" s="1"/>
      <c r="S535" s="1"/>
      <c r="T535" s="1"/>
      <c r="U535" s="1"/>
    </row>
    <row r="536">
      <c r="A536" s="1"/>
      <c r="B536" s="1"/>
      <c r="C536" s="1"/>
      <c r="D536" s="1"/>
      <c r="E536" s="1"/>
      <c r="F536" s="1"/>
      <c r="G536" s="1"/>
      <c r="H536" s="1"/>
      <c r="I536" s="1"/>
      <c r="J536" s="1"/>
      <c r="K536" s="1"/>
      <c r="L536" s="1"/>
      <c r="M536" s="1"/>
      <c r="N536" s="1"/>
      <c r="O536" s="1"/>
      <c r="P536" s="1"/>
      <c r="Q536" s="1"/>
      <c r="R536" s="1"/>
      <c r="S536" s="1"/>
      <c r="T536" s="1"/>
      <c r="U536" s="1"/>
    </row>
    <row r="537">
      <c r="A537" s="1"/>
      <c r="B537" s="1"/>
      <c r="C537" s="1"/>
      <c r="D537" s="1"/>
      <c r="E537" s="1"/>
      <c r="F537" s="1"/>
      <c r="G537" s="1"/>
      <c r="H537" s="1"/>
      <c r="I537" s="1"/>
      <c r="J537" s="1"/>
      <c r="K537" s="1"/>
      <c r="L537" s="1"/>
      <c r="M537" s="1"/>
      <c r="N537" s="1"/>
      <c r="O537" s="1"/>
      <c r="P537" s="1"/>
      <c r="Q537" s="1"/>
      <c r="R537" s="1"/>
      <c r="S537" s="1"/>
      <c r="T537" s="1"/>
      <c r="U537" s="1"/>
    </row>
    <row r="538">
      <c r="A538" s="1"/>
      <c r="B538" s="1"/>
      <c r="C538" s="1"/>
      <c r="D538" s="1"/>
      <c r="E538" s="1"/>
      <c r="F538" s="1"/>
      <c r="G538" s="1"/>
      <c r="H538" s="1"/>
      <c r="I538" s="1"/>
      <c r="J538" s="1"/>
      <c r="K538" s="1"/>
      <c r="L538" s="1"/>
      <c r="M538" s="1"/>
      <c r="N538" s="1"/>
      <c r="O538" s="1"/>
      <c r="P538" s="1"/>
      <c r="Q538" s="1"/>
      <c r="R538" s="1"/>
      <c r="S538" s="1"/>
      <c r="T538" s="1"/>
      <c r="U538" s="1"/>
    </row>
    <row r="539">
      <c r="A539" s="1"/>
      <c r="B539" s="1"/>
      <c r="C539" s="1"/>
      <c r="D539" s="1"/>
      <c r="E539" s="1"/>
      <c r="F539" s="1"/>
      <c r="G539" s="1"/>
      <c r="H539" s="1"/>
      <c r="I539" s="1"/>
      <c r="J539" s="1"/>
      <c r="K539" s="1"/>
      <c r="L539" s="1"/>
      <c r="M539" s="1"/>
      <c r="N539" s="1"/>
      <c r="O539" s="1"/>
      <c r="P539" s="1"/>
      <c r="Q539" s="1"/>
      <c r="R539" s="1"/>
      <c r="S539" s="1"/>
      <c r="T539" s="1"/>
      <c r="U539" s="1"/>
    </row>
    <row r="540">
      <c r="A540" s="1"/>
      <c r="B540" s="1"/>
      <c r="C540" s="1"/>
      <c r="D540" s="1"/>
      <c r="E540" s="1"/>
      <c r="F540" s="1"/>
      <c r="G540" s="1"/>
      <c r="H540" s="1"/>
      <c r="I540" s="1"/>
      <c r="J540" s="1"/>
      <c r="K540" s="1"/>
      <c r="L540" s="1"/>
      <c r="M540" s="1"/>
      <c r="N540" s="1"/>
      <c r="O540" s="1"/>
      <c r="P540" s="1"/>
      <c r="Q540" s="1"/>
      <c r="R540" s="1"/>
      <c r="S540" s="1"/>
      <c r="T540" s="1"/>
      <c r="U540" s="1"/>
    </row>
    <row r="541">
      <c r="A541" s="1"/>
      <c r="B541" s="1"/>
      <c r="C541" s="1"/>
      <c r="D541" s="1"/>
      <c r="E541" s="1"/>
      <c r="F541" s="1"/>
      <c r="G541" s="1"/>
      <c r="H541" s="1"/>
      <c r="I541" s="1"/>
      <c r="J541" s="1"/>
      <c r="K541" s="1"/>
      <c r="L541" s="1"/>
      <c r="M541" s="1"/>
      <c r="N541" s="1"/>
      <c r="O541" s="1"/>
      <c r="P541" s="1"/>
      <c r="Q541" s="1"/>
      <c r="R541" s="1"/>
      <c r="S541" s="1"/>
      <c r="T541" s="1"/>
      <c r="U541" s="1"/>
    </row>
    <row r="542">
      <c r="A542" s="1"/>
      <c r="B542" s="1"/>
      <c r="C542" s="1"/>
      <c r="D542" s="1"/>
      <c r="E542" s="1"/>
      <c r="F542" s="1"/>
      <c r="G542" s="1"/>
      <c r="H542" s="1"/>
      <c r="I542" s="1"/>
      <c r="J542" s="1"/>
      <c r="K542" s="1"/>
      <c r="L542" s="1"/>
      <c r="M542" s="1"/>
      <c r="N542" s="1"/>
      <c r="O542" s="1"/>
      <c r="P542" s="1"/>
      <c r="Q542" s="1"/>
      <c r="R542" s="1"/>
      <c r="S542" s="1"/>
      <c r="T542" s="1"/>
      <c r="U542" s="1"/>
    </row>
    <row r="543">
      <c r="A543" s="1"/>
      <c r="B543" s="1"/>
      <c r="C543" s="1"/>
      <c r="D543" s="1"/>
      <c r="E543" s="1"/>
      <c r="F543" s="1"/>
      <c r="G543" s="1"/>
      <c r="H543" s="1"/>
      <c r="I543" s="1"/>
      <c r="J543" s="1"/>
      <c r="K543" s="1"/>
      <c r="L543" s="1"/>
      <c r="M543" s="1"/>
      <c r="N543" s="1"/>
      <c r="O543" s="1"/>
      <c r="P543" s="1"/>
      <c r="Q543" s="1"/>
      <c r="R543" s="1"/>
      <c r="S543" s="1"/>
      <c r="T543" s="1"/>
      <c r="U543" s="1"/>
    </row>
    <row r="544">
      <c r="A544" s="1"/>
      <c r="B544" s="1"/>
      <c r="C544" s="1"/>
      <c r="D544" s="1"/>
      <c r="E544" s="1"/>
      <c r="F544" s="1"/>
      <c r="G544" s="1"/>
      <c r="H544" s="1"/>
      <c r="I544" s="1"/>
      <c r="J544" s="1"/>
      <c r="K544" s="1"/>
      <c r="L544" s="1"/>
      <c r="M544" s="1"/>
      <c r="N544" s="1"/>
      <c r="O544" s="1"/>
      <c r="P544" s="1"/>
      <c r="Q544" s="1"/>
      <c r="R544" s="1"/>
      <c r="S544" s="1"/>
      <c r="T544" s="1"/>
      <c r="U544" s="1"/>
    </row>
    <row r="545">
      <c r="A545" s="1"/>
      <c r="B545" s="1"/>
      <c r="C545" s="1"/>
      <c r="D545" s="1"/>
      <c r="E545" s="1"/>
      <c r="F545" s="1"/>
      <c r="G545" s="1"/>
      <c r="H545" s="1"/>
      <c r="I545" s="1"/>
      <c r="J545" s="1"/>
      <c r="K545" s="1"/>
      <c r="L545" s="1"/>
      <c r="M545" s="1"/>
      <c r="N545" s="1"/>
      <c r="O545" s="1"/>
      <c r="P545" s="1"/>
      <c r="Q545" s="1"/>
      <c r="R545" s="1"/>
      <c r="S545" s="1"/>
      <c r="T545" s="1"/>
      <c r="U545" s="1"/>
    </row>
    <row r="546">
      <c r="A546" s="1"/>
      <c r="B546" s="1"/>
      <c r="C546" s="1"/>
      <c r="D546" s="1"/>
      <c r="E546" s="1"/>
      <c r="F546" s="1"/>
      <c r="G546" s="1"/>
      <c r="H546" s="1"/>
      <c r="I546" s="1"/>
      <c r="J546" s="1"/>
      <c r="K546" s="1"/>
      <c r="L546" s="1"/>
      <c r="M546" s="1"/>
      <c r="N546" s="1"/>
      <c r="O546" s="1"/>
      <c r="P546" s="1"/>
      <c r="Q546" s="1"/>
      <c r="R546" s="1"/>
      <c r="S546" s="1"/>
      <c r="T546" s="1"/>
      <c r="U546" s="1"/>
    </row>
    <row r="547">
      <c r="A547" s="1"/>
      <c r="B547" s="1"/>
      <c r="C547" s="1"/>
      <c r="D547" s="1"/>
      <c r="E547" s="1"/>
      <c r="F547" s="1"/>
      <c r="G547" s="1"/>
      <c r="H547" s="1"/>
      <c r="I547" s="1"/>
      <c r="J547" s="1"/>
      <c r="K547" s="1"/>
      <c r="L547" s="1"/>
      <c r="M547" s="1"/>
      <c r="N547" s="1"/>
      <c r="O547" s="1"/>
      <c r="P547" s="1"/>
      <c r="Q547" s="1"/>
      <c r="R547" s="1"/>
      <c r="S547" s="1"/>
      <c r="T547" s="1"/>
      <c r="U547" s="1"/>
    </row>
    <row r="548">
      <c r="A548" s="1"/>
      <c r="B548" s="1"/>
      <c r="C548" s="1"/>
      <c r="D548" s="1"/>
      <c r="E548" s="1"/>
      <c r="F548" s="1"/>
      <c r="G548" s="1"/>
      <c r="H548" s="1"/>
      <c r="I548" s="1"/>
      <c r="J548" s="1"/>
      <c r="K548" s="1"/>
      <c r="L548" s="1"/>
      <c r="M548" s="1"/>
      <c r="N548" s="1"/>
      <c r="O548" s="1"/>
      <c r="P548" s="1"/>
      <c r="Q548" s="1"/>
      <c r="R548" s="1"/>
      <c r="S548" s="1"/>
      <c r="T548" s="1"/>
      <c r="U548" s="1"/>
    </row>
    <row r="549">
      <c r="A549" s="1"/>
      <c r="B549" s="1"/>
      <c r="C549" s="1"/>
      <c r="D549" s="1"/>
      <c r="E549" s="1"/>
      <c r="F549" s="1"/>
      <c r="G549" s="1"/>
      <c r="H549" s="1"/>
      <c r="I549" s="1"/>
      <c r="J549" s="1"/>
      <c r="K549" s="1"/>
      <c r="L549" s="1"/>
      <c r="M549" s="1"/>
      <c r="N549" s="1"/>
      <c r="O549" s="1"/>
      <c r="P549" s="1"/>
      <c r="Q549" s="1"/>
      <c r="R549" s="1"/>
      <c r="S549" s="1"/>
      <c r="T549" s="1"/>
      <c r="U549" s="1"/>
    </row>
    <row r="550">
      <c r="A550" s="1"/>
      <c r="B550" s="1"/>
      <c r="C550" s="1"/>
      <c r="D550" s="1"/>
      <c r="E550" s="1"/>
      <c r="F550" s="1"/>
      <c r="G550" s="1"/>
      <c r="H550" s="1"/>
      <c r="I550" s="1"/>
      <c r="J550" s="1"/>
      <c r="K550" s="1"/>
      <c r="L550" s="1"/>
      <c r="M550" s="1"/>
      <c r="N550" s="1"/>
      <c r="O550" s="1"/>
      <c r="P550" s="1"/>
      <c r="Q550" s="1"/>
      <c r="R550" s="1"/>
      <c r="S550" s="1"/>
      <c r="T550" s="1"/>
      <c r="U550" s="1"/>
    </row>
    <row r="551">
      <c r="A551" s="1"/>
      <c r="B551" s="1"/>
      <c r="C551" s="1"/>
      <c r="D551" s="1"/>
      <c r="E551" s="1"/>
      <c r="F551" s="1"/>
      <c r="G551" s="1"/>
      <c r="H551" s="1"/>
      <c r="I551" s="1"/>
      <c r="J551" s="1"/>
      <c r="K551" s="1"/>
      <c r="L551" s="1"/>
      <c r="M551" s="1"/>
      <c r="N551" s="1"/>
      <c r="O551" s="1"/>
      <c r="P551" s="1"/>
      <c r="Q551" s="1"/>
      <c r="R551" s="1"/>
      <c r="S551" s="1"/>
      <c r="T551" s="1"/>
      <c r="U551" s="1"/>
    </row>
    <row r="552">
      <c r="A552" s="1"/>
      <c r="B552" s="1"/>
      <c r="C552" s="1"/>
      <c r="D552" s="1"/>
      <c r="E552" s="1"/>
      <c r="F552" s="1"/>
      <c r="G552" s="1"/>
      <c r="H552" s="1"/>
      <c r="I552" s="1"/>
      <c r="J552" s="1"/>
      <c r="K552" s="1"/>
      <c r="L552" s="1"/>
      <c r="M552" s="1"/>
      <c r="N552" s="1"/>
      <c r="O552" s="1"/>
      <c r="P552" s="1"/>
      <c r="Q552" s="1"/>
      <c r="R552" s="1"/>
      <c r="S552" s="1"/>
      <c r="T552" s="1"/>
      <c r="U552" s="1"/>
    </row>
    <row r="553">
      <c r="A553" s="1"/>
      <c r="B553" s="1"/>
      <c r="C553" s="1"/>
      <c r="D553" s="1"/>
      <c r="E553" s="1"/>
      <c r="F553" s="1"/>
      <c r="G553" s="1"/>
      <c r="H553" s="1"/>
      <c r="I553" s="1"/>
      <c r="J553" s="1"/>
      <c r="K553" s="1"/>
      <c r="L553" s="1"/>
      <c r="M553" s="1"/>
      <c r="N553" s="1"/>
      <c r="O553" s="1"/>
      <c r="P553" s="1"/>
      <c r="Q553" s="1"/>
      <c r="R553" s="1"/>
      <c r="S553" s="1"/>
      <c r="T553" s="1"/>
      <c r="U553" s="1"/>
    </row>
    <row r="554">
      <c r="A554" s="1"/>
      <c r="B554" s="1"/>
      <c r="C554" s="1"/>
      <c r="D554" s="1"/>
      <c r="E554" s="1"/>
      <c r="F554" s="1"/>
      <c r="G554" s="1"/>
      <c r="H554" s="1"/>
      <c r="I554" s="1"/>
      <c r="J554" s="1"/>
      <c r="K554" s="1"/>
      <c r="L554" s="1"/>
      <c r="M554" s="1"/>
      <c r="N554" s="1"/>
      <c r="O554" s="1"/>
      <c r="P554" s="1"/>
      <c r="Q554" s="1"/>
      <c r="R554" s="1"/>
      <c r="S554" s="1"/>
      <c r="T554" s="1"/>
      <c r="U554" s="1"/>
    </row>
    <row r="555">
      <c r="A555" s="1"/>
      <c r="B555" s="1"/>
      <c r="C555" s="1"/>
      <c r="D555" s="1"/>
      <c r="E555" s="1"/>
      <c r="F555" s="1"/>
      <c r="G555" s="1"/>
      <c r="H555" s="1"/>
      <c r="I555" s="1"/>
      <c r="J555" s="1"/>
      <c r="K555" s="1"/>
      <c r="L555" s="1"/>
      <c r="M555" s="1"/>
      <c r="N555" s="1"/>
      <c r="O555" s="1"/>
      <c r="P555" s="1"/>
      <c r="Q555" s="1"/>
      <c r="R555" s="1"/>
      <c r="S555" s="1"/>
      <c r="T555" s="1"/>
      <c r="U555" s="1"/>
    </row>
    <row r="556">
      <c r="A556" s="1"/>
      <c r="B556" s="1"/>
      <c r="C556" s="1"/>
      <c r="D556" s="1"/>
      <c r="E556" s="1"/>
      <c r="F556" s="1"/>
      <c r="G556" s="1"/>
      <c r="H556" s="1"/>
      <c r="I556" s="1"/>
      <c r="J556" s="1"/>
      <c r="K556" s="1"/>
      <c r="L556" s="1"/>
      <c r="M556" s="1"/>
      <c r="N556" s="1"/>
      <c r="O556" s="1"/>
      <c r="P556" s="1"/>
      <c r="Q556" s="1"/>
      <c r="R556" s="1"/>
      <c r="S556" s="1"/>
      <c r="T556" s="1"/>
      <c r="U556" s="1"/>
    </row>
    <row r="557">
      <c r="A557" s="1"/>
      <c r="B557" s="1"/>
      <c r="C557" s="1"/>
      <c r="D557" s="1"/>
      <c r="E557" s="1"/>
      <c r="F557" s="1"/>
      <c r="G557" s="1"/>
      <c r="H557" s="1"/>
      <c r="I557" s="1"/>
      <c r="J557" s="1"/>
      <c r="K557" s="1"/>
      <c r="L557" s="1"/>
      <c r="M557" s="1"/>
      <c r="N557" s="1"/>
      <c r="O557" s="1"/>
      <c r="P557" s="1"/>
      <c r="Q557" s="1"/>
      <c r="R557" s="1"/>
      <c r="S557" s="1"/>
      <c r="T557" s="1"/>
      <c r="U557" s="1"/>
    </row>
    <row r="558">
      <c r="A558" s="1"/>
      <c r="B558" s="1"/>
      <c r="C558" s="1"/>
      <c r="D558" s="1"/>
      <c r="E558" s="1"/>
      <c r="F558" s="1"/>
      <c r="G558" s="1"/>
      <c r="H558" s="1"/>
      <c r="I558" s="1"/>
      <c r="J558" s="1"/>
      <c r="K558" s="1"/>
      <c r="L558" s="1"/>
      <c r="M558" s="1"/>
      <c r="N558" s="1"/>
      <c r="O558" s="1"/>
      <c r="P558" s="1"/>
      <c r="Q558" s="1"/>
      <c r="R558" s="1"/>
      <c r="S558" s="1"/>
      <c r="T558" s="1"/>
      <c r="U558" s="1"/>
    </row>
    <row r="559">
      <c r="A559" s="1"/>
      <c r="B559" s="1"/>
      <c r="C559" s="1"/>
      <c r="D559" s="1"/>
      <c r="E559" s="1"/>
      <c r="F559" s="1"/>
      <c r="G559" s="1"/>
      <c r="H559" s="1"/>
      <c r="I559" s="1"/>
      <c r="J559" s="1"/>
      <c r="K559" s="1"/>
      <c r="L559" s="1"/>
      <c r="M559" s="1"/>
      <c r="N559" s="1"/>
      <c r="O559" s="1"/>
      <c r="P559" s="1"/>
      <c r="Q559" s="1"/>
      <c r="R559" s="1"/>
      <c r="S559" s="1"/>
      <c r="T559" s="1"/>
      <c r="U559" s="1"/>
    </row>
    <row r="560">
      <c r="A560" s="1"/>
      <c r="B560" s="1"/>
      <c r="C560" s="1"/>
      <c r="D560" s="1"/>
      <c r="E560" s="1"/>
      <c r="F560" s="1"/>
      <c r="G560" s="1"/>
      <c r="H560" s="1"/>
      <c r="I560" s="1"/>
      <c r="J560" s="1"/>
      <c r="K560" s="1"/>
      <c r="L560" s="1"/>
      <c r="M560" s="1"/>
      <c r="N560" s="1"/>
      <c r="O560" s="1"/>
      <c r="P560" s="1"/>
      <c r="Q560" s="1"/>
      <c r="R560" s="1"/>
      <c r="S560" s="1"/>
      <c r="T560" s="1"/>
      <c r="U560" s="1"/>
    </row>
    <row r="561">
      <c r="A561" s="1"/>
      <c r="B561" s="1"/>
      <c r="C561" s="1"/>
      <c r="D561" s="1"/>
      <c r="E561" s="1"/>
      <c r="F561" s="1"/>
      <c r="G561" s="1"/>
      <c r="H561" s="1"/>
      <c r="I561" s="1"/>
      <c r="J561" s="1"/>
      <c r="K561" s="1"/>
      <c r="L561" s="1"/>
      <c r="M561" s="1"/>
      <c r="N561" s="1"/>
      <c r="O561" s="1"/>
      <c r="P561" s="1"/>
      <c r="Q561" s="1"/>
      <c r="R561" s="1"/>
      <c r="S561" s="1"/>
      <c r="T561" s="1"/>
      <c r="U561" s="1"/>
    </row>
    <row r="562">
      <c r="A562" s="1"/>
      <c r="B562" s="1"/>
      <c r="C562" s="1"/>
      <c r="D562" s="1"/>
      <c r="E562" s="1"/>
      <c r="F562" s="1"/>
      <c r="G562" s="1"/>
      <c r="H562" s="1"/>
      <c r="I562" s="1"/>
      <c r="J562" s="1"/>
      <c r="K562" s="1"/>
      <c r="L562" s="1"/>
      <c r="M562" s="1"/>
      <c r="N562" s="1"/>
      <c r="O562" s="1"/>
      <c r="P562" s="1"/>
      <c r="Q562" s="1"/>
      <c r="R562" s="1"/>
      <c r="S562" s="1"/>
      <c r="T562" s="1"/>
      <c r="U562" s="1"/>
    </row>
    <row r="563">
      <c r="A563" s="1"/>
      <c r="B563" s="1"/>
      <c r="C563" s="1"/>
      <c r="D563" s="1"/>
      <c r="E563" s="1"/>
      <c r="F563" s="1"/>
      <c r="G563" s="1"/>
      <c r="H563" s="1"/>
      <c r="I563" s="1"/>
      <c r="J563" s="1"/>
      <c r="K563" s="1"/>
      <c r="L563" s="1"/>
      <c r="M563" s="1"/>
      <c r="N563" s="1"/>
      <c r="O563" s="1"/>
      <c r="P563" s="1"/>
      <c r="Q563" s="1"/>
      <c r="R563" s="1"/>
      <c r="S563" s="1"/>
      <c r="T563" s="1"/>
      <c r="U563" s="1"/>
    </row>
    <row r="564">
      <c r="A564" s="1"/>
      <c r="B564" s="1"/>
      <c r="C564" s="1"/>
      <c r="D564" s="1"/>
      <c r="E564" s="1"/>
      <c r="F564" s="1"/>
      <c r="G564" s="1"/>
      <c r="H564" s="1"/>
      <c r="I564" s="1"/>
      <c r="J564" s="1"/>
      <c r="K564" s="1"/>
      <c r="L564" s="1"/>
      <c r="M564" s="1"/>
      <c r="N564" s="1"/>
      <c r="O564" s="1"/>
      <c r="P564" s="1"/>
      <c r="Q564" s="1"/>
      <c r="R564" s="1"/>
      <c r="S564" s="1"/>
      <c r="T564" s="1"/>
      <c r="U564" s="1"/>
    </row>
    <row r="565">
      <c r="A565" s="1"/>
      <c r="B565" s="1"/>
      <c r="C565" s="1"/>
      <c r="D565" s="1"/>
      <c r="E565" s="1"/>
      <c r="F565" s="1"/>
      <c r="G565" s="1"/>
      <c r="H565" s="1"/>
      <c r="I565" s="1"/>
      <c r="J565" s="1"/>
      <c r="K565" s="1"/>
      <c r="L565" s="1"/>
      <c r="M565" s="1"/>
      <c r="N565" s="1"/>
      <c r="O565" s="1"/>
      <c r="P565" s="1"/>
      <c r="Q565" s="1"/>
      <c r="R565" s="1"/>
      <c r="S565" s="1"/>
      <c r="T565" s="1"/>
      <c r="U565" s="1"/>
    </row>
    <row r="566">
      <c r="A566" s="1"/>
      <c r="B566" s="1"/>
      <c r="C566" s="1"/>
      <c r="D566" s="1"/>
      <c r="E566" s="1"/>
      <c r="F566" s="1"/>
      <c r="G566" s="1"/>
      <c r="H566" s="1"/>
      <c r="I566" s="1"/>
      <c r="J566" s="1"/>
      <c r="K566" s="1"/>
      <c r="L566" s="1"/>
      <c r="M566" s="1"/>
      <c r="N566" s="1"/>
      <c r="O566" s="1"/>
      <c r="P566" s="1"/>
      <c r="Q566" s="1"/>
      <c r="R566" s="1"/>
      <c r="S566" s="1"/>
      <c r="T566" s="1"/>
      <c r="U566" s="1"/>
    </row>
    <row r="567">
      <c r="A567" s="1"/>
      <c r="B567" s="1"/>
      <c r="C567" s="1"/>
      <c r="D567" s="1"/>
      <c r="E567" s="1"/>
      <c r="F567" s="1"/>
      <c r="G567" s="1"/>
      <c r="H567" s="1"/>
      <c r="I567" s="1"/>
      <c r="J567" s="1"/>
      <c r="K567" s="1"/>
      <c r="L567" s="1"/>
      <c r="M567" s="1"/>
      <c r="N567" s="1"/>
      <c r="O567" s="1"/>
      <c r="P567" s="1"/>
      <c r="Q567" s="1"/>
      <c r="R567" s="1"/>
      <c r="S567" s="1"/>
      <c r="T567" s="1"/>
      <c r="U567" s="1"/>
    </row>
    <row r="568">
      <c r="A568" s="1"/>
      <c r="B568" s="1"/>
      <c r="C568" s="1"/>
      <c r="D568" s="1"/>
      <c r="E568" s="1"/>
      <c r="F568" s="1"/>
      <c r="G568" s="1"/>
      <c r="H568" s="1"/>
      <c r="I568" s="1"/>
      <c r="J568" s="1"/>
      <c r="K568" s="1"/>
      <c r="L568" s="1"/>
      <c r="M568" s="1"/>
      <c r="N568" s="1"/>
      <c r="O568" s="1"/>
      <c r="P568" s="1"/>
      <c r="Q568" s="1"/>
      <c r="R568" s="1"/>
      <c r="S568" s="1"/>
      <c r="T568" s="1"/>
      <c r="U568" s="1"/>
    </row>
    <row r="569">
      <c r="A569" s="1"/>
      <c r="B569" s="1"/>
      <c r="C569" s="1"/>
      <c r="D569" s="1"/>
      <c r="E569" s="1"/>
      <c r="F569" s="1"/>
      <c r="G569" s="1"/>
      <c r="H569" s="1"/>
      <c r="I569" s="1"/>
      <c r="J569" s="1"/>
      <c r="K569" s="1"/>
      <c r="L569" s="1"/>
      <c r="M569" s="1"/>
      <c r="N569" s="1"/>
      <c r="O569" s="1"/>
      <c r="P569" s="1"/>
      <c r="Q569" s="1"/>
      <c r="R569" s="1"/>
      <c r="S569" s="1"/>
      <c r="T569" s="1"/>
      <c r="U569" s="1"/>
    </row>
    <row r="570">
      <c r="A570" s="1"/>
      <c r="B570" s="1"/>
      <c r="C570" s="1"/>
      <c r="D570" s="1"/>
      <c r="E570" s="1"/>
      <c r="F570" s="1"/>
      <c r="G570" s="1"/>
      <c r="H570" s="1"/>
      <c r="I570" s="1"/>
      <c r="J570" s="1"/>
      <c r="K570" s="1"/>
      <c r="L570" s="1"/>
      <c r="M570" s="1"/>
      <c r="N570" s="1"/>
      <c r="O570" s="1"/>
      <c r="P570" s="1"/>
      <c r="Q570" s="1"/>
      <c r="R570" s="1"/>
      <c r="S570" s="1"/>
      <c r="T570" s="1"/>
      <c r="U570" s="1"/>
    </row>
    <row r="571">
      <c r="A571" s="1"/>
      <c r="B571" s="1"/>
      <c r="C571" s="1"/>
      <c r="D571" s="1"/>
      <c r="E571" s="1"/>
      <c r="F571" s="1"/>
      <c r="G571" s="1"/>
      <c r="H571" s="1"/>
      <c r="I571" s="1"/>
      <c r="J571" s="1"/>
      <c r="K571" s="1"/>
      <c r="L571" s="1"/>
      <c r="M571" s="1"/>
      <c r="N571" s="1"/>
      <c r="O571" s="1"/>
      <c r="P571" s="1"/>
      <c r="Q571" s="1"/>
      <c r="R571" s="1"/>
      <c r="S571" s="1"/>
      <c r="T571" s="1"/>
      <c r="U571" s="1"/>
    </row>
    <row r="572">
      <c r="A572" s="1"/>
      <c r="B572" s="1"/>
      <c r="C572" s="1"/>
      <c r="D572" s="1"/>
      <c r="E572" s="1"/>
      <c r="F572" s="1"/>
      <c r="G572" s="1"/>
      <c r="H572" s="1"/>
      <c r="I572" s="1"/>
      <c r="J572" s="1"/>
      <c r="K572" s="1"/>
      <c r="L572" s="1"/>
      <c r="M572" s="1"/>
      <c r="N572" s="1"/>
      <c r="O572" s="1"/>
      <c r="P572" s="1"/>
      <c r="Q572" s="1"/>
      <c r="R572" s="1"/>
      <c r="S572" s="1"/>
      <c r="T572" s="1"/>
      <c r="U572" s="1"/>
    </row>
    <row r="573">
      <c r="A573" s="1"/>
      <c r="B573" s="1"/>
      <c r="C573" s="1"/>
      <c r="D573" s="1"/>
      <c r="E573" s="1"/>
      <c r="F573" s="1"/>
      <c r="G573" s="1"/>
      <c r="H573" s="1"/>
      <c r="I573" s="1"/>
      <c r="J573" s="1"/>
      <c r="K573" s="1"/>
      <c r="L573" s="1"/>
      <c r="M573" s="1"/>
      <c r="N573" s="1"/>
      <c r="O573" s="1"/>
      <c r="P573" s="1"/>
      <c r="Q573" s="1"/>
      <c r="R573" s="1"/>
      <c r="S573" s="1"/>
      <c r="T573" s="1"/>
      <c r="U573" s="1"/>
    </row>
    <row r="574">
      <c r="A574" s="1"/>
      <c r="B574" s="1"/>
      <c r="C574" s="1"/>
      <c r="D574" s="1"/>
      <c r="E574" s="1"/>
      <c r="F574" s="1"/>
      <c r="G574" s="1"/>
      <c r="H574" s="1"/>
      <c r="I574" s="1"/>
      <c r="J574" s="1"/>
      <c r="K574" s="1"/>
      <c r="L574" s="1"/>
      <c r="M574" s="1"/>
      <c r="N574" s="1"/>
      <c r="O574" s="1"/>
      <c r="P574" s="1"/>
      <c r="Q574" s="1"/>
      <c r="R574" s="1"/>
      <c r="S574" s="1"/>
      <c r="T574" s="1"/>
      <c r="U574" s="1"/>
    </row>
    <row r="575">
      <c r="A575" s="1"/>
      <c r="B575" s="1"/>
      <c r="C575" s="1"/>
      <c r="D575" s="1"/>
      <c r="E575" s="1"/>
      <c r="F575" s="1"/>
      <c r="G575" s="1"/>
      <c r="H575" s="1"/>
      <c r="I575" s="1"/>
      <c r="J575" s="1"/>
      <c r="K575" s="1"/>
      <c r="L575" s="1"/>
      <c r="M575" s="1"/>
      <c r="N575" s="1"/>
      <c r="O575" s="1"/>
      <c r="P575" s="1"/>
      <c r="Q575" s="1"/>
      <c r="R575" s="1"/>
      <c r="S575" s="1"/>
      <c r="T575" s="1"/>
      <c r="U575" s="1"/>
    </row>
    <row r="576">
      <c r="A576" s="1"/>
      <c r="B576" s="1"/>
      <c r="C576" s="1"/>
      <c r="D576" s="1"/>
      <c r="E576" s="1"/>
      <c r="F576" s="1"/>
      <c r="G576" s="1"/>
      <c r="H576" s="1"/>
      <c r="I576" s="1"/>
      <c r="J576" s="1"/>
      <c r="K576" s="1"/>
      <c r="L576" s="1"/>
      <c r="M576" s="1"/>
      <c r="N576" s="1"/>
      <c r="O576" s="1"/>
      <c r="P576" s="1"/>
      <c r="Q576" s="1"/>
      <c r="R576" s="1"/>
      <c r="S576" s="1"/>
      <c r="T576" s="1"/>
      <c r="U576" s="1"/>
    </row>
    <row r="577">
      <c r="A577" s="1"/>
      <c r="B577" s="1"/>
      <c r="C577" s="1"/>
      <c r="D577" s="1"/>
      <c r="E577" s="1"/>
      <c r="F577" s="1"/>
      <c r="G577" s="1"/>
      <c r="H577" s="1"/>
      <c r="I577" s="1"/>
      <c r="J577" s="1"/>
      <c r="K577" s="1"/>
      <c r="L577" s="1"/>
      <c r="M577" s="1"/>
      <c r="N577" s="1"/>
      <c r="O577" s="1"/>
      <c r="P577" s="1"/>
      <c r="Q577" s="1"/>
      <c r="R577" s="1"/>
      <c r="S577" s="1"/>
      <c r="T577" s="1"/>
      <c r="U577" s="1"/>
    </row>
    <row r="578">
      <c r="A578" s="1"/>
      <c r="B578" s="1"/>
      <c r="C578" s="1"/>
      <c r="D578" s="1"/>
      <c r="E578" s="1"/>
      <c r="F578" s="1"/>
      <c r="G578" s="1"/>
      <c r="H578" s="1"/>
      <c r="I578" s="1"/>
      <c r="J578" s="1"/>
      <c r="K578" s="1"/>
      <c r="L578" s="1"/>
      <c r="M578" s="1"/>
      <c r="N578" s="1"/>
      <c r="O578" s="1"/>
      <c r="P578" s="1"/>
      <c r="Q578" s="1"/>
      <c r="R578" s="1"/>
      <c r="S578" s="1"/>
      <c r="T578" s="1"/>
      <c r="U578" s="1"/>
    </row>
    <row r="579">
      <c r="A579" s="1"/>
      <c r="B579" s="1"/>
      <c r="C579" s="1"/>
      <c r="D579" s="1"/>
      <c r="E579" s="1"/>
      <c r="F579" s="1"/>
      <c r="G579" s="1"/>
      <c r="H579" s="1"/>
      <c r="I579" s="1"/>
      <c r="J579" s="1"/>
      <c r="K579" s="1"/>
      <c r="L579" s="1"/>
      <c r="M579" s="1"/>
      <c r="N579" s="1"/>
      <c r="O579" s="1"/>
      <c r="P579" s="1"/>
      <c r="Q579" s="1"/>
      <c r="R579" s="1"/>
      <c r="S579" s="1"/>
      <c r="T579" s="1"/>
      <c r="U579" s="1"/>
    </row>
    <row r="580">
      <c r="A580" s="1"/>
      <c r="B580" s="1"/>
      <c r="C580" s="1"/>
      <c r="D580" s="1"/>
      <c r="E580" s="1"/>
      <c r="F580" s="1"/>
      <c r="G580" s="1"/>
      <c r="H580" s="1"/>
      <c r="I580" s="1"/>
      <c r="J580" s="1"/>
      <c r="K580" s="1"/>
      <c r="L580" s="1"/>
      <c r="M580" s="1"/>
      <c r="N580" s="1"/>
      <c r="O580" s="1"/>
      <c r="P580" s="1"/>
      <c r="Q580" s="1"/>
      <c r="R580" s="1"/>
      <c r="S580" s="1"/>
      <c r="T580" s="1"/>
      <c r="U580" s="1"/>
    </row>
    <row r="581">
      <c r="A581" s="1"/>
      <c r="B581" s="1"/>
      <c r="C581" s="1"/>
      <c r="D581" s="1"/>
      <c r="E581" s="1"/>
      <c r="F581" s="1"/>
      <c r="G581" s="1"/>
      <c r="H581" s="1"/>
      <c r="I581" s="1"/>
      <c r="J581" s="1"/>
      <c r="K581" s="1"/>
      <c r="L581" s="1"/>
      <c r="M581" s="1"/>
      <c r="N581" s="1"/>
      <c r="O581" s="1"/>
      <c r="P581" s="1"/>
      <c r="Q581" s="1"/>
      <c r="R581" s="1"/>
      <c r="S581" s="1"/>
      <c r="T581" s="1"/>
      <c r="U581" s="1"/>
    </row>
    <row r="582">
      <c r="A582" s="1"/>
      <c r="B582" s="1"/>
      <c r="C582" s="1"/>
      <c r="D582" s="1"/>
      <c r="E582" s="1"/>
      <c r="F582" s="1"/>
      <c r="G582" s="1"/>
      <c r="H582" s="1"/>
      <c r="I582" s="1"/>
      <c r="J582" s="1"/>
      <c r="K582" s="1"/>
      <c r="L582" s="1"/>
      <c r="M582" s="1"/>
      <c r="N582" s="1"/>
      <c r="O582" s="1"/>
      <c r="P582" s="1"/>
      <c r="Q582" s="1"/>
      <c r="R582" s="1"/>
      <c r="S582" s="1"/>
      <c r="T582" s="1"/>
      <c r="U582" s="1"/>
    </row>
    <row r="583">
      <c r="A583" s="1"/>
      <c r="B583" s="1"/>
      <c r="C583" s="1"/>
      <c r="D583" s="1"/>
      <c r="E583" s="1"/>
      <c r="F583" s="1"/>
      <c r="G583" s="1"/>
      <c r="H583" s="1"/>
      <c r="I583" s="1"/>
      <c r="J583" s="1"/>
      <c r="K583" s="1"/>
      <c r="L583" s="1"/>
      <c r="M583" s="1"/>
      <c r="N583" s="1"/>
      <c r="O583" s="1"/>
      <c r="P583" s="1"/>
      <c r="Q583" s="1"/>
      <c r="R583" s="1"/>
      <c r="S583" s="1"/>
      <c r="T583" s="1"/>
      <c r="U583" s="1"/>
    </row>
    <row r="584">
      <c r="A584" s="1"/>
      <c r="B584" s="1"/>
      <c r="C584" s="1"/>
      <c r="D584" s="1"/>
      <c r="E584" s="1"/>
      <c r="F584" s="1"/>
      <c r="G584" s="1"/>
      <c r="H584" s="1"/>
      <c r="I584" s="1"/>
      <c r="J584" s="1"/>
      <c r="K584" s="1"/>
      <c r="L584" s="1"/>
      <c r="M584" s="1"/>
      <c r="N584" s="1"/>
      <c r="O584" s="1"/>
      <c r="P584" s="1"/>
      <c r="Q584" s="1"/>
      <c r="R584" s="1"/>
      <c r="S584" s="1"/>
      <c r="T584" s="1"/>
      <c r="U584" s="1"/>
    </row>
    <row r="585">
      <c r="A585" s="1"/>
      <c r="B585" s="1"/>
      <c r="C585" s="1"/>
      <c r="D585" s="1"/>
      <c r="E585" s="1"/>
      <c r="F585" s="1"/>
      <c r="G585" s="1"/>
      <c r="H585" s="1"/>
      <c r="I585" s="1"/>
      <c r="J585" s="1"/>
      <c r="K585" s="1"/>
      <c r="L585" s="1"/>
      <c r="M585" s="1"/>
      <c r="N585" s="1"/>
      <c r="O585" s="1"/>
      <c r="P585" s="1"/>
      <c r="Q585" s="1"/>
      <c r="R585" s="1"/>
      <c r="S585" s="1"/>
      <c r="T585" s="1"/>
      <c r="U585" s="1"/>
    </row>
    <row r="586">
      <c r="A586" s="1"/>
      <c r="B586" s="1"/>
      <c r="C586" s="1"/>
      <c r="D586" s="1"/>
      <c r="E586" s="1"/>
      <c r="F586" s="1"/>
      <c r="G586" s="1"/>
      <c r="H586" s="1"/>
      <c r="I586" s="1"/>
      <c r="J586" s="1"/>
      <c r="K586" s="1"/>
      <c r="L586" s="1"/>
      <c r="M586" s="1"/>
      <c r="N586" s="1"/>
      <c r="O586" s="1"/>
      <c r="P586" s="1"/>
      <c r="Q586" s="1"/>
      <c r="R586" s="1"/>
      <c r="S586" s="1"/>
      <c r="T586" s="1"/>
      <c r="U586" s="1"/>
    </row>
    <row r="587">
      <c r="A587" s="1"/>
      <c r="B587" s="1"/>
      <c r="C587" s="1"/>
      <c r="D587" s="1"/>
      <c r="E587" s="1"/>
      <c r="F587" s="1"/>
      <c r="G587" s="1"/>
      <c r="H587" s="1"/>
      <c r="I587" s="1"/>
      <c r="J587" s="1"/>
      <c r="K587" s="1"/>
      <c r="L587" s="1"/>
      <c r="M587" s="1"/>
      <c r="N587" s="1"/>
      <c r="O587" s="1"/>
      <c r="P587" s="1"/>
      <c r="Q587" s="1"/>
      <c r="R587" s="1"/>
      <c r="S587" s="1"/>
      <c r="T587" s="1"/>
      <c r="U587" s="1"/>
    </row>
    <row r="588">
      <c r="A588" s="1"/>
      <c r="B588" s="1"/>
      <c r="C588" s="1"/>
      <c r="D588" s="1"/>
      <c r="E588" s="1"/>
      <c r="F588" s="1"/>
      <c r="G588" s="1"/>
      <c r="H588" s="1"/>
      <c r="I588" s="1"/>
      <c r="J588" s="1"/>
      <c r="K588" s="1"/>
      <c r="L588" s="1"/>
      <c r="M588" s="1"/>
      <c r="N588" s="1"/>
      <c r="O588" s="1"/>
      <c r="P588" s="1"/>
      <c r="Q588" s="1"/>
      <c r="R588" s="1"/>
      <c r="S588" s="1"/>
      <c r="T588" s="1"/>
      <c r="U588" s="1"/>
    </row>
    <row r="589">
      <c r="A589" s="1"/>
      <c r="B589" s="1"/>
      <c r="C589" s="1"/>
      <c r="D589" s="1"/>
      <c r="E589" s="1"/>
      <c r="F589" s="1"/>
      <c r="G589" s="1"/>
      <c r="H589" s="1"/>
      <c r="I589" s="1"/>
      <c r="J589" s="1"/>
      <c r="K589" s="1"/>
      <c r="L589" s="1"/>
      <c r="M589" s="1"/>
      <c r="N589" s="1"/>
      <c r="O589" s="1"/>
      <c r="P589" s="1"/>
      <c r="Q589" s="1"/>
      <c r="R589" s="1"/>
      <c r="S589" s="1"/>
      <c r="T589" s="1"/>
      <c r="U589" s="1"/>
    </row>
    <row r="590">
      <c r="A590" s="1"/>
      <c r="B590" s="1"/>
      <c r="C590" s="1"/>
      <c r="D590" s="1"/>
      <c r="E590" s="1"/>
      <c r="F590" s="1"/>
      <c r="G590" s="1"/>
      <c r="H590" s="1"/>
      <c r="I590" s="1"/>
      <c r="J590" s="1"/>
      <c r="K590" s="1"/>
      <c r="L590" s="1"/>
      <c r="M590" s="1"/>
      <c r="N590" s="1"/>
      <c r="O590" s="1"/>
      <c r="P590" s="1"/>
      <c r="Q590" s="1"/>
      <c r="R590" s="1"/>
      <c r="S590" s="1"/>
      <c r="T590" s="1"/>
      <c r="U590" s="1"/>
    </row>
    <row r="591">
      <c r="A591" s="1"/>
      <c r="B591" s="1"/>
      <c r="C591" s="1"/>
      <c r="D591" s="1"/>
      <c r="E591" s="1"/>
      <c r="F591" s="1"/>
      <c r="G591" s="1"/>
      <c r="H591" s="1"/>
      <c r="I591" s="1"/>
      <c r="J591" s="1"/>
      <c r="K591" s="1"/>
      <c r="L591" s="1"/>
      <c r="M591" s="1"/>
      <c r="N591" s="1"/>
      <c r="O591" s="1"/>
      <c r="P591" s="1"/>
      <c r="Q591" s="1"/>
      <c r="R591" s="1"/>
      <c r="S591" s="1"/>
      <c r="T591" s="1"/>
      <c r="U591" s="1"/>
    </row>
    <row r="592">
      <c r="A592" s="1"/>
      <c r="B592" s="1"/>
      <c r="C592" s="1"/>
      <c r="D592" s="1"/>
      <c r="E592" s="1"/>
      <c r="F592" s="1"/>
      <c r="G592" s="1"/>
      <c r="H592" s="1"/>
      <c r="I592" s="1"/>
      <c r="J592" s="1"/>
      <c r="K592" s="1"/>
      <c r="L592" s="1"/>
      <c r="M592" s="1"/>
      <c r="N592" s="1"/>
      <c r="O592" s="1"/>
      <c r="P592" s="1"/>
      <c r="Q592" s="1"/>
      <c r="R592" s="1"/>
      <c r="S592" s="1"/>
      <c r="T592" s="1"/>
      <c r="U592" s="1"/>
    </row>
    <row r="593">
      <c r="A593" s="1"/>
      <c r="B593" s="1"/>
      <c r="C593" s="1"/>
      <c r="D593" s="1"/>
      <c r="E593" s="1"/>
      <c r="F593" s="1"/>
      <c r="G593" s="1"/>
      <c r="H593" s="1"/>
      <c r="I593" s="1"/>
      <c r="J593" s="1"/>
      <c r="K593" s="1"/>
      <c r="L593" s="1"/>
      <c r="M593" s="1"/>
      <c r="N593" s="1"/>
      <c r="O593" s="1"/>
      <c r="P593" s="1"/>
      <c r="Q593" s="1"/>
      <c r="R593" s="1"/>
      <c r="S593" s="1"/>
      <c r="T593" s="1"/>
      <c r="U593" s="1"/>
    </row>
    <row r="594">
      <c r="A594" s="1"/>
      <c r="B594" s="1"/>
      <c r="C594" s="1"/>
      <c r="D594" s="1"/>
      <c r="E594" s="1"/>
      <c r="F594" s="1"/>
      <c r="G594" s="1"/>
      <c r="H594" s="1"/>
      <c r="I594" s="1"/>
      <c r="J594" s="1"/>
      <c r="K594" s="1"/>
      <c r="L594" s="1"/>
      <c r="M594" s="1"/>
      <c r="N594" s="1"/>
      <c r="O594" s="1"/>
      <c r="P594" s="1"/>
      <c r="Q594" s="1"/>
      <c r="R594" s="1"/>
      <c r="S594" s="1"/>
      <c r="T594" s="1"/>
      <c r="U594" s="1"/>
    </row>
    <row r="595">
      <c r="A595" s="1"/>
      <c r="B595" s="1"/>
      <c r="C595" s="1"/>
      <c r="D595" s="1"/>
      <c r="E595" s="1"/>
      <c r="F595" s="1"/>
      <c r="G595" s="1"/>
      <c r="H595" s="1"/>
      <c r="I595" s="1"/>
      <c r="J595" s="1"/>
      <c r="K595" s="1"/>
      <c r="L595" s="1"/>
      <c r="M595" s="1"/>
      <c r="N595" s="1"/>
      <c r="O595" s="1"/>
      <c r="P595" s="1"/>
      <c r="Q595" s="1"/>
      <c r="R595" s="1"/>
      <c r="S595" s="1"/>
      <c r="T595" s="1"/>
      <c r="U595" s="1"/>
    </row>
    <row r="596">
      <c r="A596" s="1"/>
      <c r="B596" s="1"/>
      <c r="C596" s="1"/>
      <c r="D596" s="1"/>
      <c r="E596" s="1"/>
      <c r="F596" s="1"/>
      <c r="G596" s="1"/>
      <c r="H596" s="1"/>
      <c r="I596" s="1"/>
      <c r="J596" s="1"/>
      <c r="K596" s="1"/>
      <c r="L596" s="1"/>
      <c r="M596" s="1"/>
      <c r="N596" s="1"/>
      <c r="O596" s="1"/>
      <c r="P596" s="1"/>
      <c r="Q596" s="1"/>
      <c r="R596" s="1"/>
      <c r="S596" s="1"/>
      <c r="T596" s="1"/>
      <c r="U596" s="1"/>
    </row>
    <row r="597">
      <c r="A597" s="1"/>
      <c r="B597" s="1"/>
      <c r="C597" s="1"/>
      <c r="D597" s="1"/>
      <c r="E597" s="1"/>
      <c r="F597" s="1"/>
      <c r="G597" s="1"/>
      <c r="H597" s="1"/>
      <c r="I597" s="1"/>
      <c r="J597" s="1"/>
      <c r="K597" s="1"/>
      <c r="L597" s="1"/>
      <c r="M597" s="1"/>
      <c r="N597" s="1"/>
      <c r="O597" s="1"/>
      <c r="P597" s="1"/>
      <c r="Q597" s="1"/>
      <c r="R597" s="1"/>
      <c r="S597" s="1"/>
      <c r="T597" s="1"/>
      <c r="U597" s="1"/>
    </row>
    <row r="598">
      <c r="A598" s="1"/>
      <c r="B598" s="1"/>
      <c r="C598" s="1"/>
      <c r="D598" s="1"/>
      <c r="E598" s="1"/>
      <c r="F598" s="1"/>
      <c r="G598" s="1"/>
      <c r="H598" s="1"/>
      <c r="I598" s="1"/>
      <c r="J598" s="1"/>
      <c r="K598" s="1"/>
      <c r="L598" s="1"/>
      <c r="M598" s="1"/>
      <c r="N598" s="1"/>
      <c r="O598" s="1"/>
      <c r="P598" s="1"/>
      <c r="Q598" s="1"/>
      <c r="R598" s="1"/>
      <c r="S598" s="1"/>
      <c r="T598" s="1"/>
      <c r="U598" s="1"/>
    </row>
    <row r="599">
      <c r="A599" s="1"/>
      <c r="B599" s="1"/>
      <c r="C599" s="1"/>
      <c r="D599" s="1"/>
      <c r="E599" s="1"/>
      <c r="F599" s="1"/>
      <c r="G599" s="1"/>
      <c r="H599" s="1"/>
      <c r="I599" s="1"/>
      <c r="J599" s="1"/>
      <c r="K599" s="1"/>
      <c r="L599" s="1"/>
      <c r="M599" s="1"/>
      <c r="N599" s="1"/>
      <c r="O599" s="1"/>
      <c r="P599" s="1"/>
      <c r="Q599" s="1"/>
      <c r="R599" s="1"/>
      <c r="S599" s="1"/>
      <c r="T599" s="1"/>
      <c r="U599" s="1"/>
    </row>
    <row r="600">
      <c r="A600" s="1"/>
      <c r="B600" s="1"/>
      <c r="C600" s="1"/>
      <c r="D600" s="1"/>
      <c r="E600" s="1"/>
      <c r="F600" s="1"/>
      <c r="G600" s="1"/>
      <c r="H600" s="1"/>
      <c r="I600" s="1"/>
      <c r="J600" s="1"/>
      <c r="K600" s="1"/>
      <c r="L600" s="1"/>
      <c r="M600" s="1"/>
      <c r="N600" s="1"/>
      <c r="O600" s="1"/>
      <c r="P600" s="1"/>
      <c r="Q600" s="1"/>
      <c r="R600" s="1"/>
      <c r="S600" s="1"/>
      <c r="T600" s="1"/>
      <c r="U600" s="1"/>
    </row>
    <row r="601">
      <c r="A601" s="1"/>
      <c r="B601" s="1"/>
      <c r="C601" s="1"/>
      <c r="D601" s="1"/>
      <c r="E601" s="1"/>
      <c r="F601" s="1"/>
      <c r="G601" s="1"/>
      <c r="H601" s="1"/>
      <c r="I601" s="1"/>
      <c r="J601" s="1"/>
      <c r="K601" s="1"/>
      <c r="L601" s="1"/>
      <c r="M601" s="1"/>
      <c r="N601" s="1"/>
      <c r="O601" s="1"/>
      <c r="P601" s="1"/>
      <c r="Q601" s="1"/>
      <c r="R601" s="1"/>
      <c r="S601" s="1"/>
      <c r="T601" s="1"/>
      <c r="U601" s="1"/>
    </row>
    <row r="602">
      <c r="A602" s="1"/>
      <c r="B602" s="1"/>
      <c r="C602" s="1"/>
      <c r="D602" s="1"/>
      <c r="E602" s="1"/>
      <c r="F602" s="1"/>
      <c r="G602" s="1"/>
      <c r="H602" s="1"/>
      <c r="I602" s="1"/>
      <c r="J602" s="1"/>
      <c r="K602" s="1"/>
      <c r="L602" s="1"/>
      <c r="M602" s="1"/>
      <c r="N602" s="1"/>
      <c r="O602" s="1"/>
      <c r="P602" s="1"/>
      <c r="Q602" s="1"/>
      <c r="R602" s="1"/>
      <c r="S602" s="1"/>
      <c r="T602" s="1"/>
      <c r="U602" s="1"/>
    </row>
    <row r="603">
      <c r="A603" s="1"/>
      <c r="B603" s="1"/>
      <c r="C603" s="1"/>
      <c r="D603" s="1"/>
      <c r="E603" s="1"/>
      <c r="F603" s="1"/>
      <c r="G603" s="1"/>
      <c r="H603" s="1"/>
      <c r="I603" s="1"/>
      <c r="J603" s="1"/>
      <c r="K603" s="1"/>
      <c r="L603" s="1"/>
      <c r="M603" s="1"/>
      <c r="N603" s="1"/>
      <c r="O603" s="1"/>
      <c r="P603" s="1"/>
      <c r="Q603" s="1"/>
      <c r="R603" s="1"/>
      <c r="S603" s="1"/>
      <c r="T603" s="1"/>
      <c r="U603" s="1"/>
    </row>
    <row r="604">
      <c r="A604" s="1"/>
      <c r="B604" s="1"/>
      <c r="C604" s="1"/>
      <c r="D604" s="1"/>
      <c r="E604" s="1"/>
      <c r="F604" s="1"/>
      <c r="G604" s="1"/>
      <c r="H604" s="1"/>
      <c r="I604" s="1"/>
      <c r="J604" s="1"/>
      <c r="K604" s="1"/>
      <c r="L604" s="1"/>
      <c r="M604" s="1"/>
      <c r="N604" s="1"/>
      <c r="O604" s="1"/>
      <c r="P604" s="1"/>
      <c r="Q604" s="1"/>
      <c r="R604" s="1"/>
      <c r="S604" s="1"/>
      <c r="T604" s="1"/>
      <c r="U604" s="1"/>
    </row>
    <row r="605">
      <c r="A605" s="1"/>
      <c r="B605" s="1"/>
      <c r="C605" s="1"/>
      <c r="D605" s="1"/>
      <c r="E605" s="1"/>
      <c r="F605" s="1"/>
      <c r="G605" s="1"/>
      <c r="H605" s="1"/>
      <c r="I605" s="1"/>
      <c r="J605" s="1"/>
      <c r="K605" s="1"/>
      <c r="L605" s="1"/>
      <c r="M605" s="1"/>
      <c r="N605" s="1"/>
      <c r="O605" s="1"/>
      <c r="P605" s="1"/>
      <c r="Q605" s="1"/>
      <c r="R605" s="1"/>
      <c r="S605" s="1"/>
      <c r="T605" s="1"/>
      <c r="U605" s="1"/>
    </row>
    <row r="606">
      <c r="A606" s="1"/>
      <c r="B606" s="1"/>
      <c r="C606" s="1"/>
      <c r="D606" s="1"/>
      <c r="E606" s="1"/>
      <c r="F606" s="1"/>
      <c r="G606" s="1"/>
      <c r="H606" s="1"/>
      <c r="I606" s="1"/>
      <c r="J606" s="1"/>
      <c r="K606" s="1"/>
      <c r="L606" s="1"/>
      <c r="M606" s="1"/>
      <c r="N606" s="1"/>
      <c r="O606" s="1"/>
      <c r="P606" s="1"/>
      <c r="Q606" s="1"/>
      <c r="R606" s="1"/>
      <c r="S606" s="1"/>
      <c r="T606" s="1"/>
      <c r="U606" s="1"/>
    </row>
    <row r="607">
      <c r="A607" s="1"/>
      <c r="B607" s="1"/>
      <c r="C607" s="1"/>
      <c r="D607" s="1"/>
      <c r="E607" s="1"/>
      <c r="F607" s="1"/>
      <c r="G607" s="1"/>
      <c r="H607" s="1"/>
      <c r="I607" s="1"/>
      <c r="J607" s="1"/>
      <c r="K607" s="1"/>
      <c r="L607" s="1"/>
      <c r="M607" s="1"/>
      <c r="N607" s="1"/>
      <c r="O607" s="1"/>
      <c r="P607" s="1"/>
      <c r="Q607" s="1"/>
      <c r="R607" s="1"/>
      <c r="S607" s="1"/>
      <c r="T607" s="1"/>
      <c r="U607" s="1"/>
    </row>
    <row r="608">
      <c r="A608" s="1"/>
      <c r="B608" s="1"/>
      <c r="C608" s="1"/>
      <c r="D608" s="1"/>
      <c r="E608" s="1"/>
      <c r="F608" s="1"/>
      <c r="G608" s="1"/>
      <c r="H608" s="1"/>
      <c r="I608" s="1"/>
      <c r="J608" s="1"/>
      <c r="K608" s="1"/>
      <c r="L608" s="1"/>
      <c r="M608" s="1"/>
      <c r="N608" s="1"/>
      <c r="O608" s="1"/>
      <c r="P608" s="1"/>
      <c r="Q608" s="1"/>
      <c r="R608" s="1"/>
      <c r="S608" s="1"/>
      <c r="T608" s="1"/>
      <c r="U608" s="1"/>
    </row>
    <row r="609">
      <c r="A609" s="1"/>
      <c r="B609" s="1"/>
      <c r="C609" s="1"/>
      <c r="D609" s="1"/>
      <c r="E609" s="1"/>
      <c r="F609" s="1"/>
      <c r="G609" s="1"/>
      <c r="H609" s="1"/>
      <c r="I609" s="1"/>
      <c r="J609" s="1"/>
      <c r="K609" s="1"/>
      <c r="L609" s="1"/>
      <c r="M609" s="1"/>
      <c r="N609" s="1"/>
      <c r="O609" s="1"/>
      <c r="P609" s="1"/>
      <c r="Q609" s="1"/>
      <c r="R609" s="1"/>
      <c r="S609" s="1"/>
      <c r="T609" s="1"/>
      <c r="U609" s="1"/>
    </row>
    <row r="610">
      <c r="A610" s="1"/>
      <c r="B610" s="1"/>
      <c r="C610" s="1"/>
      <c r="D610" s="1"/>
      <c r="E610" s="1"/>
      <c r="F610" s="1"/>
      <c r="G610" s="1"/>
      <c r="H610" s="1"/>
      <c r="I610" s="1"/>
      <c r="J610" s="1"/>
      <c r="K610" s="1"/>
      <c r="L610" s="1"/>
      <c r="M610" s="1"/>
      <c r="N610" s="1"/>
      <c r="O610" s="1"/>
      <c r="P610" s="1"/>
      <c r="Q610" s="1"/>
      <c r="R610" s="1"/>
      <c r="S610" s="1"/>
      <c r="T610" s="1"/>
      <c r="U610" s="1"/>
    </row>
    <row r="611">
      <c r="A611" s="1"/>
      <c r="B611" s="1"/>
      <c r="C611" s="1"/>
      <c r="D611" s="1"/>
      <c r="E611" s="1"/>
      <c r="F611" s="1"/>
      <c r="G611" s="1"/>
      <c r="H611" s="1"/>
      <c r="I611" s="1"/>
      <c r="J611" s="1"/>
      <c r="K611" s="1"/>
      <c r="L611" s="1"/>
      <c r="M611" s="1"/>
      <c r="N611" s="1"/>
      <c r="O611" s="1"/>
      <c r="P611" s="1"/>
      <c r="Q611" s="1"/>
      <c r="R611" s="1"/>
      <c r="S611" s="1"/>
      <c r="T611" s="1"/>
      <c r="U611" s="1"/>
    </row>
    <row r="612">
      <c r="A612" s="1"/>
      <c r="B612" s="1"/>
      <c r="C612" s="1"/>
      <c r="D612" s="1"/>
      <c r="E612" s="1"/>
      <c r="F612" s="1"/>
      <c r="G612" s="1"/>
      <c r="H612" s="1"/>
      <c r="I612" s="1"/>
      <c r="J612" s="1"/>
      <c r="K612" s="1"/>
      <c r="L612" s="1"/>
      <c r="M612" s="1"/>
      <c r="N612" s="1"/>
      <c r="O612" s="1"/>
      <c r="P612" s="1"/>
      <c r="Q612" s="1"/>
      <c r="R612" s="1"/>
      <c r="S612" s="1"/>
      <c r="T612" s="1"/>
      <c r="U612" s="1"/>
    </row>
    <row r="613">
      <c r="A613" s="1"/>
      <c r="B613" s="1"/>
      <c r="C613" s="1"/>
      <c r="D613" s="1"/>
      <c r="E613" s="1"/>
      <c r="F613" s="1"/>
      <c r="G613" s="1"/>
      <c r="H613" s="1"/>
      <c r="I613" s="1"/>
      <c r="J613" s="1"/>
      <c r="K613" s="1"/>
      <c r="L613" s="1"/>
      <c r="M613" s="1"/>
      <c r="N613" s="1"/>
      <c r="O613" s="1"/>
      <c r="P613" s="1"/>
      <c r="Q613" s="1"/>
      <c r="R613" s="1"/>
      <c r="S613" s="1"/>
      <c r="T613" s="1"/>
      <c r="U613" s="1"/>
    </row>
    <row r="614">
      <c r="A614" s="1"/>
      <c r="B614" s="1"/>
      <c r="C614" s="1"/>
      <c r="D614" s="1"/>
      <c r="E614" s="1"/>
      <c r="F614" s="1"/>
      <c r="G614" s="1"/>
      <c r="H614" s="1"/>
      <c r="I614" s="1"/>
      <c r="J614" s="1"/>
      <c r="K614" s="1"/>
      <c r="L614" s="1"/>
      <c r="M614" s="1"/>
      <c r="N614" s="1"/>
      <c r="O614" s="1"/>
      <c r="P614" s="1"/>
      <c r="Q614" s="1"/>
      <c r="R614" s="1"/>
      <c r="S614" s="1"/>
      <c r="T614" s="1"/>
      <c r="U614" s="1"/>
    </row>
    <row r="615">
      <c r="A615" s="1"/>
      <c r="B615" s="1"/>
      <c r="C615" s="1"/>
      <c r="D615" s="1"/>
      <c r="E615" s="1"/>
      <c r="F615" s="1"/>
      <c r="G615" s="1"/>
      <c r="H615" s="1"/>
      <c r="I615" s="1"/>
      <c r="J615" s="1"/>
      <c r="K615" s="1"/>
      <c r="L615" s="1"/>
      <c r="M615" s="1"/>
      <c r="N615" s="1"/>
      <c r="O615" s="1"/>
      <c r="P615" s="1"/>
      <c r="Q615" s="1"/>
      <c r="R615" s="1"/>
      <c r="S615" s="1"/>
      <c r="T615" s="1"/>
      <c r="U615" s="1"/>
    </row>
    <row r="616">
      <c r="A616" s="1"/>
      <c r="B616" s="1"/>
      <c r="C616" s="1"/>
      <c r="D616" s="1"/>
      <c r="E616" s="1"/>
      <c r="F616" s="1"/>
      <c r="G616" s="1"/>
      <c r="H616" s="1"/>
      <c r="I616" s="1"/>
      <c r="J616" s="1"/>
      <c r="K616" s="1"/>
      <c r="L616" s="1"/>
      <c r="M616" s="1"/>
      <c r="N616" s="1"/>
      <c r="O616" s="1"/>
      <c r="P616" s="1"/>
      <c r="Q616" s="1"/>
      <c r="R616" s="1"/>
      <c r="S616" s="1"/>
      <c r="T616" s="1"/>
      <c r="U616" s="1"/>
    </row>
    <row r="617">
      <c r="A617" s="1"/>
      <c r="B617" s="1"/>
      <c r="C617" s="1"/>
      <c r="D617" s="1"/>
      <c r="E617" s="1"/>
      <c r="F617" s="1"/>
      <c r="G617" s="1"/>
      <c r="H617" s="1"/>
      <c r="I617" s="1"/>
      <c r="J617" s="1"/>
      <c r="K617" s="1"/>
      <c r="L617" s="1"/>
      <c r="M617" s="1"/>
      <c r="N617" s="1"/>
      <c r="O617" s="1"/>
      <c r="P617" s="1"/>
      <c r="Q617" s="1"/>
      <c r="R617" s="1"/>
      <c r="S617" s="1"/>
      <c r="T617" s="1"/>
      <c r="U617" s="1"/>
    </row>
    <row r="618">
      <c r="A618" s="1"/>
      <c r="B618" s="1"/>
      <c r="C618" s="1"/>
      <c r="D618" s="1"/>
      <c r="E618" s="1"/>
      <c r="F618" s="1"/>
      <c r="G618" s="1"/>
      <c r="H618" s="1"/>
      <c r="I618" s="1"/>
      <c r="J618" s="1"/>
      <c r="K618" s="1"/>
      <c r="L618" s="1"/>
      <c r="M618" s="1"/>
      <c r="N618" s="1"/>
      <c r="O618" s="1"/>
      <c r="P618" s="1"/>
      <c r="Q618" s="1"/>
      <c r="R618" s="1"/>
      <c r="S618" s="1"/>
      <c r="T618" s="1"/>
      <c r="U618" s="1"/>
    </row>
    <row r="619">
      <c r="A619" s="1"/>
      <c r="B619" s="1"/>
      <c r="C619" s="1"/>
      <c r="D619" s="1"/>
      <c r="E619" s="1"/>
      <c r="F619" s="1"/>
      <c r="G619" s="1"/>
      <c r="H619" s="1"/>
      <c r="I619" s="1"/>
      <c r="J619" s="1"/>
      <c r="K619" s="1"/>
      <c r="L619" s="1"/>
      <c r="M619" s="1"/>
      <c r="N619" s="1"/>
      <c r="O619" s="1"/>
      <c r="P619" s="1"/>
      <c r="Q619" s="1"/>
      <c r="R619" s="1"/>
      <c r="S619" s="1"/>
      <c r="T619" s="1"/>
      <c r="U619" s="1"/>
    </row>
    <row r="620">
      <c r="A620" s="1"/>
      <c r="B620" s="1"/>
      <c r="C620" s="1"/>
      <c r="D620" s="1"/>
      <c r="E620" s="1"/>
      <c r="F620" s="1"/>
      <c r="G620" s="1"/>
      <c r="H620" s="1"/>
      <c r="I620" s="1"/>
      <c r="J620" s="1"/>
      <c r="K620" s="1"/>
      <c r="L620" s="1"/>
      <c r="M620" s="1"/>
      <c r="N620" s="1"/>
      <c r="O620" s="1"/>
      <c r="P620" s="1"/>
      <c r="Q620" s="1"/>
      <c r="R620" s="1"/>
      <c r="S620" s="1"/>
      <c r="T620" s="1"/>
      <c r="U620" s="1"/>
    </row>
    <row r="621">
      <c r="A621" s="1"/>
      <c r="B621" s="1"/>
      <c r="C621" s="1"/>
      <c r="D621" s="1"/>
      <c r="E621" s="1"/>
      <c r="F621" s="1"/>
      <c r="G621" s="1"/>
      <c r="H621" s="1"/>
      <c r="I621" s="1"/>
      <c r="J621" s="1"/>
      <c r="K621" s="1"/>
      <c r="L621" s="1"/>
      <c r="M621" s="1"/>
      <c r="N621" s="1"/>
      <c r="O621" s="1"/>
      <c r="P621" s="1"/>
      <c r="Q621" s="1"/>
      <c r="R621" s="1"/>
      <c r="S621" s="1"/>
      <c r="T621" s="1"/>
      <c r="U621" s="1"/>
    </row>
    <row r="622">
      <c r="A622" s="1"/>
      <c r="B622" s="1"/>
      <c r="C622" s="1"/>
      <c r="D622" s="1"/>
      <c r="E622" s="1"/>
      <c r="F622" s="1"/>
      <c r="G622" s="1"/>
      <c r="H622" s="1"/>
      <c r="I622" s="1"/>
      <c r="J622" s="1"/>
      <c r="K622" s="1"/>
      <c r="L622" s="1"/>
      <c r="M622" s="1"/>
      <c r="N622" s="1"/>
      <c r="O622" s="1"/>
      <c r="P622" s="1"/>
      <c r="Q622" s="1"/>
      <c r="R622" s="1"/>
      <c r="S622" s="1"/>
      <c r="T622" s="1"/>
      <c r="U622" s="1"/>
    </row>
    <row r="623">
      <c r="A623" s="1"/>
      <c r="B623" s="1"/>
      <c r="C623" s="1"/>
      <c r="D623" s="1"/>
      <c r="E623" s="1"/>
      <c r="F623" s="1"/>
      <c r="G623" s="1"/>
      <c r="H623" s="1"/>
      <c r="I623" s="1"/>
      <c r="J623" s="1"/>
      <c r="K623" s="1"/>
      <c r="L623" s="1"/>
      <c r="M623" s="1"/>
      <c r="N623" s="1"/>
      <c r="O623" s="1"/>
      <c r="P623" s="1"/>
      <c r="Q623" s="1"/>
      <c r="R623" s="1"/>
      <c r="S623" s="1"/>
      <c r="T623" s="1"/>
      <c r="U623" s="1"/>
    </row>
    <row r="624">
      <c r="A624" s="1"/>
      <c r="B624" s="1"/>
      <c r="C624" s="1"/>
      <c r="D624" s="1"/>
      <c r="E624" s="1"/>
      <c r="F624" s="1"/>
      <c r="G624" s="1"/>
      <c r="H624" s="1"/>
      <c r="I624" s="1"/>
      <c r="J624" s="1"/>
      <c r="K624" s="1"/>
      <c r="L624" s="1"/>
      <c r="M624" s="1"/>
      <c r="N624" s="1"/>
      <c r="O624" s="1"/>
      <c r="P624" s="1"/>
      <c r="Q624" s="1"/>
      <c r="R624" s="1"/>
      <c r="S624" s="1"/>
      <c r="T624" s="1"/>
      <c r="U624" s="1"/>
    </row>
    <row r="625">
      <c r="A625" s="1"/>
      <c r="B625" s="1"/>
      <c r="C625" s="1"/>
      <c r="D625" s="1"/>
      <c r="E625" s="1"/>
      <c r="F625" s="1"/>
      <c r="G625" s="1"/>
      <c r="H625" s="1"/>
      <c r="I625" s="1"/>
      <c r="J625" s="1"/>
      <c r="K625" s="1"/>
      <c r="L625" s="1"/>
      <c r="M625" s="1"/>
      <c r="N625" s="1"/>
      <c r="O625" s="1"/>
      <c r="P625" s="1"/>
      <c r="Q625" s="1"/>
      <c r="R625" s="1"/>
      <c r="S625" s="1"/>
      <c r="T625" s="1"/>
      <c r="U625" s="1"/>
    </row>
    <row r="626">
      <c r="A626" s="1"/>
      <c r="B626" s="1"/>
      <c r="C626" s="1"/>
      <c r="D626" s="1"/>
      <c r="E626" s="1"/>
      <c r="F626" s="1"/>
      <c r="G626" s="1"/>
      <c r="H626" s="1"/>
      <c r="I626" s="1"/>
      <c r="J626" s="1"/>
      <c r="K626" s="1"/>
      <c r="L626" s="1"/>
      <c r="M626" s="1"/>
      <c r="N626" s="1"/>
      <c r="O626" s="1"/>
      <c r="P626" s="1"/>
      <c r="Q626" s="1"/>
      <c r="R626" s="1"/>
      <c r="S626" s="1"/>
      <c r="T626" s="1"/>
      <c r="U626" s="1"/>
    </row>
    <row r="627">
      <c r="A627" s="1"/>
      <c r="B627" s="1"/>
      <c r="C627" s="1"/>
      <c r="D627" s="1"/>
      <c r="E627" s="1"/>
      <c r="F627" s="1"/>
      <c r="G627" s="1"/>
      <c r="H627" s="1"/>
      <c r="I627" s="1"/>
      <c r="J627" s="1"/>
      <c r="K627" s="1"/>
      <c r="L627" s="1"/>
      <c r="M627" s="1"/>
      <c r="N627" s="1"/>
      <c r="O627" s="1"/>
      <c r="P627" s="1"/>
      <c r="Q627" s="1"/>
      <c r="R627" s="1"/>
      <c r="S627" s="1"/>
      <c r="T627" s="1"/>
      <c r="U627" s="1"/>
    </row>
    <row r="628">
      <c r="A628" s="1"/>
      <c r="B628" s="1"/>
      <c r="C628" s="1"/>
      <c r="D628" s="1"/>
      <c r="E628" s="1"/>
      <c r="F628" s="1"/>
      <c r="G628" s="1"/>
      <c r="H628" s="1"/>
      <c r="I628" s="1"/>
      <c r="J628" s="1"/>
      <c r="K628" s="1"/>
      <c r="L628" s="1"/>
      <c r="M628" s="1"/>
      <c r="N628" s="1"/>
      <c r="O628" s="1"/>
      <c r="P628" s="1"/>
      <c r="Q628" s="1"/>
      <c r="R628" s="1"/>
      <c r="S628" s="1"/>
      <c r="T628" s="1"/>
      <c r="U628" s="1"/>
    </row>
    <row r="629">
      <c r="A629" s="1"/>
      <c r="B629" s="1"/>
      <c r="C629" s="1"/>
      <c r="D629" s="1"/>
      <c r="E629" s="1"/>
      <c r="F629" s="1"/>
      <c r="G629" s="1"/>
      <c r="H629" s="1"/>
      <c r="I629" s="1"/>
      <c r="J629" s="1"/>
      <c r="K629" s="1"/>
      <c r="L629" s="1"/>
      <c r="M629" s="1"/>
      <c r="N629" s="1"/>
      <c r="O629" s="1"/>
      <c r="P629" s="1"/>
      <c r="Q629" s="1"/>
      <c r="R629" s="1"/>
      <c r="S629" s="1"/>
      <c r="T629" s="1"/>
      <c r="U629" s="1"/>
    </row>
    <row r="630">
      <c r="A630" s="1"/>
      <c r="B630" s="1"/>
      <c r="C630" s="1"/>
      <c r="D630" s="1"/>
      <c r="E630" s="1"/>
      <c r="F630" s="1"/>
      <c r="G630" s="1"/>
      <c r="H630" s="1"/>
      <c r="I630" s="1"/>
      <c r="J630" s="1"/>
      <c r="K630" s="1"/>
      <c r="L630" s="1"/>
      <c r="M630" s="1"/>
      <c r="N630" s="1"/>
      <c r="O630" s="1"/>
      <c r="P630" s="1"/>
      <c r="Q630" s="1"/>
      <c r="R630" s="1"/>
      <c r="S630" s="1"/>
      <c r="T630" s="1"/>
      <c r="U630" s="1"/>
    </row>
    <row r="631">
      <c r="A631" s="1"/>
      <c r="B631" s="1"/>
      <c r="C631" s="1"/>
      <c r="D631" s="1"/>
      <c r="E631" s="1"/>
      <c r="F631" s="1"/>
      <c r="G631" s="1"/>
      <c r="H631" s="1"/>
      <c r="I631" s="1"/>
      <c r="J631" s="1"/>
      <c r="K631" s="1"/>
      <c r="L631" s="1"/>
      <c r="M631" s="1"/>
      <c r="N631" s="1"/>
      <c r="O631" s="1"/>
      <c r="P631" s="1"/>
      <c r="Q631" s="1"/>
      <c r="R631" s="1"/>
      <c r="S631" s="1"/>
      <c r="T631" s="1"/>
      <c r="U631" s="1"/>
    </row>
    <row r="632">
      <c r="A632" s="1"/>
      <c r="B632" s="1"/>
      <c r="C632" s="1"/>
      <c r="D632" s="1"/>
      <c r="E632" s="1"/>
      <c r="F632" s="1"/>
      <c r="G632" s="1"/>
      <c r="H632" s="1"/>
      <c r="I632" s="1"/>
      <c r="J632" s="1"/>
      <c r="K632" s="1"/>
      <c r="L632" s="1"/>
      <c r="M632" s="1"/>
      <c r="N632" s="1"/>
      <c r="O632" s="1"/>
      <c r="P632" s="1"/>
      <c r="Q632" s="1"/>
      <c r="R632" s="1"/>
      <c r="S632" s="1"/>
      <c r="T632" s="1"/>
      <c r="U632" s="1"/>
    </row>
    <row r="633">
      <c r="A633" s="1"/>
      <c r="B633" s="1"/>
      <c r="C633" s="1"/>
      <c r="D633" s="1"/>
      <c r="E633" s="1"/>
      <c r="F633" s="1"/>
      <c r="G633" s="1"/>
      <c r="H633" s="1"/>
      <c r="I633" s="1"/>
      <c r="J633" s="1"/>
      <c r="K633" s="1"/>
      <c r="L633" s="1"/>
      <c r="M633" s="1"/>
      <c r="N633" s="1"/>
      <c r="O633" s="1"/>
      <c r="P633" s="1"/>
      <c r="Q633" s="1"/>
      <c r="R633" s="1"/>
      <c r="S633" s="1"/>
      <c r="T633" s="1"/>
      <c r="U633" s="1"/>
    </row>
    <row r="634">
      <c r="A634" s="1"/>
      <c r="B634" s="1"/>
      <c r="C634" s="1"/>
      <c r="D634" s="1"/>
      <c r="E634" s="1"/>
      <c r="F634" s="1"/>
      <c r="G634" s="1"/>
      <c r="H634" s="1"/>
      <c r="I634" s="1"/>
      <c r="J634" s="1"/>
      <c r="K634" s="1"/>
      <c r="L634" s="1"/>
      <c r="M634" s="1"/>
      <c r="N634" s="1"/>
      <c r="O634" s="1"/>
      <c r="P634" s="1"/>
      <c r="Q634" s="1"/>
      <c r="R634" s="1"/>
      <c r="S634" s="1"/>
      <c r="T634" s="1"/>
      <c r="U634" s="1"/>
    </row>
    <row r="635">
      <c r="A635" s="1"/>
      <c r="B635" s="1"/>
      <c r="C635" s="1"/>
      <c r="D635" s="1"/>
      <c r="E635" s="1"/>
      <c r="F635" s="1"/>
      <c r="G635" s="1"/>
      <c r="H635" s="1"/>
      <c r="I635" s="1"/>
      <c r="J635" s="1"/>
      <c r="K635" s="1"/>
      <c r="L635" s="1"/>
      <c r="M635" s="1"/>
      <c r="N635" s="1"/>
      <c r="O635" s="1"/>
      <c r="P635" s="1"/>
      <c r="Q635" s="1"/>
      <c r="R635" s="1"/>
      <c r="S635" s="1"/>
      <c r="T635" s="1"/>
      <c r="U635" s="1"/>
    </row>
    <row r="636">
      <c r="A636" s="1"/>
      <c r="B636" s="1"/>
      <c r="C636" s="1"/>
      <c r="D636" s="1"/>
      <c r="E636" s="1"/>
      <c r="F636" s="1"/>
      <c r="G636" s="1"/>
      <c r="H636" s="1"/>
      <c r="I636" s="1"/>
      <c r="J636" s="1"/>
      <c r="K636" s="1"/>
      <c r="L636" s="1"/>
      <c r="M636" s="1"/>
      <c r="N636" s="1"/>
      <c r="O636" s="1"/>
      <c r="P636" s="1"/>
      <c r="Q636" s="1"/>
      <c r="R636" s="1"/>
      <c r="S636" s="1"/>
      <c r="T636" s="1"/>
      <c r="U636" s="1"/>
    </row>
    <row r="637">
      <c r="A637" s="1"/>
      <c r="B637" s="1"/>
      <c r="C637" s="1"/>
      <c r="D637" s="1"/>
      <c r="E637" s="1"/>
      <c r="F637" s="1"/>
      <c r="G637" s="1"/>
      <c r="H637" s="1"/>
      <c r="I637" s="1"/>
      <c r="J637" s="1"/>
      <c r="K637" s="1"/>
      <c r="L637" s="1"/>
      <c r="M637" s="1"/>
      <c r="N637" s="1"/>
      <c r="O637" s="1"/>
      <c r="P637" s="1"/>
      <c r="Q637" s="1"/>
      <c r="R637" s="1"/>
      <c r="S637" s="1"/>
      <c r="T637" s="1"/>
      <c r="U637" s="1"/>
    </row>
    <row r="638">
      <c r="A638" s="1"/>
      <c r="B638" s="1"/>
      <c r="C638" s="1"/>
      <c r="D638" s="1"/>
      <c r="E638" s="1"/>
      <c r="F638" s="1"/>
      <c r="G638" s="1"/>
      <c r="H638" s="1"/>
      <c r="I638" s="1"/>
      <c r="J638" s="1"/>
      <c r="K638" s="1"/>
      <c r="L638" s="1"/>
      <c r="M638" s="1"/>
      <c r="N638" s="1"/>
      <c r="O638" s="1"/>
      <c r="P638" s="1"/>
      <c r="Q638" s="1"/>
      <c r="R638" s="1"/>
      <c r="S638" s="1"/>
      <c r="T638" s="1"/>
      <c r="U638" s="1"/>
    </row>
    <row r="639">
      <c r="A639" s="1"/>
      <c r="B639" s="1"/>
      <c r="C639" s="1"/>
      <c r="D639" s="1"/>
      <c r="E639" s="1"/>
      <c r="F639" s="1"/>
      <c r="G639" s="1"/>
      <c r="H639" s="1"/>
      <c r="I639" s="1"/>
      <c r="J639" s="1"/>
      <c r="K639" s="1"/>
      <c r="L639" s="1"/>
      <c r="M639" s="1"/>
      <c r="N639" s="1"/>
      <c r="O639" s="1"/>
      <c r="P639" s="1"/>
      <c r="Q639" s="1"/>
      <c r="R639" s="1"/>
      <c r="S639" s="1"/>
      <c r="T639" s="1"/>
      <c r="U639" s="1"/>
    </row>
    <row r="640">
      <c r="A640" s="1"/>
      <c r="B640" s="1"/>
      <c r="C640" s="1"/>
      <c r="D640" s="1"/>
      <c r="E640" s="1"/>
      <c r="F640" s="1"/>
      <c r="G640" s="1"/>
      <c r="H640" s="1"/>
      <c r="I640" s="1"/>
      <c r="J640" s="1"/>
      <c r="K640" s="1"/>
      <c r="L640" s="1"/>
      <c r="M640" s="1"/>
      <c r="N640" s="1"/>
      <c r="O640" s="1"/>
      <c r="P640" s="1"/>
      <c r="Q640" s="1"/>
      <c r="R640" s="1"/>
      <c r="S640" s="1"/>
      <c r="T640" s="1"/>
      <c r="U640" s="1"/>
    </row>
    <row r="641">
      <c r="A641" s="1"/>
      <c r="B641" s="1"/>
      <c r="C641" s="1"/>
      <c r="D641" s="1"/>
      <c r="E641" s="1"/>
      <c r="F641" s="1"/>
      <c r="G641" s="1"/>
      <c r="H641" s="1"/>
      <c r="I641" s="1"/>
      <c r="J641" s="1"/>
      <c r="K641" s="1"/>
      <c r="L641" s="1"/>
      <c r="M641" s="1"/>
      <c r="N641" s="1"/>
      <c r="O641" s="1"/>
      <c r="P641" s="1"/>
      <c r="Q641" s="1"/>
      <c r="R641" s="1"/>
      <c r="S641" s="1"/>
      <c r="T641" s="1"/>
      <c r="U641" s="1"/>
    </row>
    <row r="642">
      <c r="A642" s="1"/>
      <c r="B642" s="1"/>
      <c r="C642" s="1"/>
      <c r="D642" s="1"/>
      <c r="E642" s="1"/>
      <c r="F642" s="1"/>
      <c r="G642" s="1"/>
      <c r="H642" s="1"/>
      <c r="I642" s="1"/>
      <c r="J642" s="1"/>
      <c r="K642" s="1"/>
      <c r="L642" s="1"/>
      <c r="M642" s="1"/>
      <c r="N642" s="1"/>
      <c r="O642" s="1"/>
      <c r="P642" s="1"/>
      <c r="Q642" s="1"/>
      <c r="R642" s="1"/>
      <c r="S642" s="1"/>
      <c r="T642" s="1"/>
      <c r="U642" s="1"/>
    </row>
    <row r="643">
      <c r="A643" s="1"/>
      <c r="B643" s="1"/>
      <c r="C643" s="1"/>
      <c r="D643" s="1"/>
      <c r="E643" s="1"/>
      <c r="F643" s="1"/>
      <c r="G643" s="1"/>
      <c r="H643" s="1"/>
      <c r="I643" s="1"/>
      <c r="J643" s="1"/>
      <c r="K643" s="1"/>
      <c r="L643" s="1"/>
      <c r="M643" s="1"/>
      <c r="N643" s="1"/>
      <c r="O643" s="1"/>
      <c r="P643" s="1"/>
      <c r="Q643" s="1"/>
      <c r="R643" s="1"/>
      <c r="S643" s="1"/>
      <c r="T643" s="1"/>
      <c r="U643" s="1"/>
    </row>
    <row r="644">
      <c r="A644" s="1"/>
      <c r="B644" s="1"/>
      <c r="C644" s="1"/>
      <c r="D644" s="1"/>
      <c r="E644" s="1"/>
      <c r="F644" s="1"/>
      <c r="G644" s="1"/>
      <c r="H644" s="1"/>
      <c r="I644" s="1"/>
      <c r="J644" s="1"/>
      <c r="K644" s="1"/>
      <c r="L644" s="1"/>
      <c r="M644" s="1"/>
      <c r="N644" s="1"/>
      <c r="O644" s="1"/>
      <c r="P644" s="1"/>
      <c r="Q644" s="1"/>
      <c r="R644" s="1"/>
      <c r="S644" s="1"/>
      <c r="T644" s="1"/>
      <c r="U644" s="1"/>
    </row>
    <row r="645">
      <c r="A645" s="1"/>
      <c r="B645" s="1"/>
      <c r="C645" s="1"/>
      <c r="D645" s="1"/>
      <c r="E645" s="1"/>
      <c r="F645" s="1"/>
      <c r="G645" s="1"/>
      <c r="H645" s="1"/>
      <c r="I645" s="1"/>
      <c r="J645" s="1"/>
      <c r="K645" s="1"/>
      <c r="L645" s="1"/>
      <c r="M645" s="1"/>
      <c r="N645" s="1"/>
      <c r="O645" s="1"/>
      <c r="P645" s="1"/>
      <c r="Q645" s="1"/>
      <c r="R645" s="1"/>
      <c r="S645" s="1"/>
      <c r="T645" s="1"/>
      <c r="U645" s="1"/>
    </row>
    <row r="646">
      <c r="A646" s="1"/>
      <c r="B646" s="1"/>
      <c r="C646" s="1"/>
      <c r="D646" s="1"/>
      <c r="E646" s="1"/>
      <c r="F646" s="1"/>
      <c r="G646" s="1"/>
      <c r="H646" s="1"/>
      <c r="I646" s="1"/>
      <c r="J646" s="1"/>
      <c r="K646" s="1"/>
      <c r="L646" s="1"/>
      <c r="M646" s="1"/>
      <c r="N646" s="1"/>
      <c r="O646" s="1"/>
      <c r="P646" s="1"/>
      <c r="Q646" s="1"/>
      <c r="R646" s="1"/>
      <c r="S646" s="1"/>
      <c r="T646" s="1"/>
      <c r="U646" s="1"/>
    </row>
    <row r="647">
      <c r="A647" s="1"/>
      <c r="B647" s="1"/>
      <c r="C647" s="1"/>
      <c r="D647" s="1"/>
      <c r="E647" s="1"/>
      <c r="F647" s="1"/>
      <c r="G647" s="1"/>
      <c r="H647" s="1"/>
      <c r="I647" s="1"/>
      <c r="J647" s="1"/>
      <c r="K647" s="1"/>
      <c r="L647" s="1"/>
      <c r="M647" s="1"/>
      <c r="N647" s="1"/>
      <c r="O647" s="1"/>
      <c r="P647" s="1"/>
      <c r="Q647" s="1"/>
      <c r="R647" s="1"/>
      <c r="S647" s="1"/>
      <c r="T647" s="1"/>
      <c r="U647" s="1"/>
    </row>
    <row r="648">
      <c r="A648" s="1"/>
      <c r="B648" s="1"/>
      <c r="C648" s="1"/>
      <c r="D648" s="1"/>
      <c r="E648" s="1"/>
      <c r="F648" s="1"/>
      <c r="G648" s="1"/>
      <c r="H648" s="1"/>
      <c r="I648" s="1"/>
      <c r="J648" s="1"/>
      <c r="K648" s="1"/>
      <c r="L648" s="1"/>
      <c r="M648" s="1"/>
      <c r="N648" s="1"/>
      <c r="O648" s="1"/>
      <c r="P648" s="1"/>
      <c r="Q648" s="1"/>
      <c r="R648" s="1"/>
      <c r="S648" s="1"/>
      <c r="T648" s="1"/>
      <c r="U648" s="1"/>
    </row>
    <row r="649">
      <c r="A649" s="1"/>
      <c r="B649" s="1"/>
      <c r="C649" s="1"/>
      <c r="D649" s="1"/>
      <c r="E649" s="1"/>
      <c r="F649" s="1"/>
      <c r="G649" s="1"/>
      <c r="H649" s="1"/>
      <c r="I649" s="1"/>
      <c r="J649" s="1"/>
      <c r="K649" s="1"/>
      <c r="L649" s="1"/>
      <c r="M649" s="1"/>
      <c r="N649" s="1"/>
      <c r="O649" s="1"/>
      <c r="P649" s="1"/>
      <c r="Q649" s="1"/>
      <c r="R649" s="1"/>
      <c r="S649" s="1"/>
      <c r="T649" s="1"/>
      <c r="U649" s="1"/>
    </row>
    <row r="650">
      <c r="A650" s="1"/>
      <c r="B650" s="1"/>
      <c r="C650" s="1"/>
      <c r="D650" s="1"/>
      <c r="E650" s="1"/>
      <c r="F650" s="1"/>
      <c r="G650" s="1"/>
      <c r="H650" s="1"/>
      <c r="I650" s="1"/>
      <c r="J650" s="1"/>
      <c r="K650" s="1"/>
      <c r="L650" s="1"/>
      <c r="M650" s="1"/>
      <c r="N650" s="1"/>
      <c r="O650" s="1"/>
      <c r="P650" s="1"/>
      <c r="Q650" s="1"/>
      <c r="R650" s="1"/>
      <c r="S650" s="1"/>
      <c r="T650" s="1"/>
      <c r="U650" s="1"/>
    </row>
    <row r="651">
      <c r="A651" s="1"/>
      <c r="B651" s="1"/>
      <c r="C651" s="1"/>
      <c r="D651" s="1"/>
      <c r="E651" s="1"/>
      <c r="F651" s="1"/>
      <c r="G651" s="1"/>
      <c r="H651" s="1"/>
      <c r="I651" s="1"/>
      <c r="J651" s="1"/>
      <c r="K651" s="1"/>
      <c r="L651" s="1"/>
      <c r="M651" s="1"/>
      <c r="N651" s="1"/>
      <c r="O651" s="1"/>
      <c r="P651" s="1"/>
      <c r="Q651" s="1"/>
      <c r="R651" s="1"/>
      <c r="S651" s="1"/>
      <c r="T651" s="1"/>
      <c r="U651" s="1"/>
    </row>
    <row r="652">
      <c r="A652" s="1"/>
      <c r="B652" s="1"/>
      <c r="C652" s="1"/>
      <c r="D652" s="1"/>
      <c r="E652" s="1"/>
      <c r="F652" s="1"/>
      <c r="G652" s="1"/>
      <c r="H652" s="1"/>
      <c r="I652" s="1"/>
      <c r="J652" s="1"/>
      <c r="K652" s="1"/>
      <c r="L652" s="1"/>
      <c r="M652" s="1"/>
      <c r="N652" s="1"/>
      <c r="O652" s="1"/>
      <c r="P652" s="1"/>
      <c r="Q652" s="1"/>
      <c r="R652" s="1"/>
      <c r="S652" s="1"/>
      <c r="T652" s="1"/>
      <c r="U652" s="1"/>
    </row>
    <row r="653">
      <c r="A653" s="1"/>
      <c r="B653" s="1"/>
      <c r="C653" s="1"/>
      <c r="D653" s="1"/>
      <c r="E653" s="1"/>
      <c r="F653" s="1"/>
      <c r="G653" s="1"/>
      <c r="H653" s="1"/>
      <c r="I653" s="1"/>
      <c r="J653" s="1"/>
      <c r="K653" s="1"/>
      <c r="L653" s="1"/>
      <c r="M653" s="1"/>
      <c r="N653" s="1"/>
      <c r="O653" s="1"/>
      <c r="P653" s="1"/>
      <c r="Q653" s="1"/>
      <c r="R653" s="1"/>
      <c r="S653" s="1"/>
      <c r="T653" s="1"/>
      <c r="U653" s="1"/>
    </row>
    <row r="654">
      <c r="A654" s="1"/>
      <c r="B654" s="1"/>
      <c r="C654" s="1"/>
      <c r="D654" s="1"/>
      <c r="E654" s="1"/>
      <c r="F654" s="1"/>
      <c r="G654" s="1"/>
      <c r="H654" s="1"/>
      <c r="I654" s="1"/>
      <c r="J654" s="1"/>
      <c r="K654" s="1"/>
      <c r="L654" s="1"/>
      <c r="M654" s="1"/>
      <c r="N654" s="1"/>
      <c r="O654" s="1"/>
      <c r="P654" s="1"/>
      <c r="Q654" s="1"/>
      <c r="R654" s="1"/>
      <c r="S654" s="1"/>
      <c r="T654" s="1"/>
      <c r="U654" s="1"/>
    </row>
    <row r="655">
      <c r="A655" s="1"/>
      <c r="B655" s="1"/>
      <c r="C655" s="1"/>
      <c r="D655" s="1"/>
      <c r="E655" s="1"/>
      <c r="F655" s="1"/>
      <c r="G655" s="1"/>
      <c r="H655" s="1"/>
      <c r="I655" s="1"/>
      <c r="J655" s="1"/>
      <c r="K655" s="1"/>
      <c r="L655" s="1"/>
      <c r="M655" s="1"/>
      <c r="N655" s="1"/>
      <c r="O655" s="1"/>
      <c r="P655" s="1"/>
      <c r="Q655" s="1"/>
      <c r="R655" s="1"/>
      <c r="S655" s="1"/>
      <c r="T655" s="1"/>
      <c r="U655" s="1"/>
    </row>
    <row r="656">
      <c r="A656" s="1"/>
      <c r="B656" s="1"/>
      <c r="C656" s="1"/>
      <c r="D656" s="1"/>
      <c r="E656" s="1"/>
      <c r="F656" s="1"/>
      <c r="G656" s="1"/>
      <c r="H656" s="1"/>
      <c r="I656" s="1"/>
      <c r="J656" s="1"/>
      <c r="K656" s="1"/>
      <c r="L656" s="1"/>
      <c r="M656" s="1"/>
      <c r="N656" s="1"/>
      <c r="O656" s="1"/>
      <c r="P656" s="1"/>
      <c r="Q656" s="1"/>
      <c r="R656" s="1"/>
      <c r="S656" s="1"/>
      <c r="T656" s="1"/>
      <c r="U656" s="1"/>
    </row>
    <row r="657">
      <c r="A657" s="1"/>
      <c r="B657" s="1"/>
      <c r="C657" s="1"/>
      <c r="D657" s="1"/>
      <c r="E657" s="1"/>
      <c r="F657" s="1"/>
      <c r="G657" s="1"/>
      <c r="H657" s="1"/>
      <c r="I657" s="1"/>
      <c r="J657" s="1"/>
      <c r="K657" s="1"/>
      <c r="L657" s="1"/>
      <c r="M657" s="1"/>
      <c r="N657" s="1"/>
      <c r="O657" s="1"/>
      <c r="P657" s="1"/>
      <c r="Q657" s="1"/>
      <c r="R657" s="1"/>
      <c r="S657" s="1"/>
      <c r="T657" s="1"/>
      <c r="U657" s="1"/>
    </row>
    <row r="658">
      <c r="A658" s="1"/>
      <c r="B658" s="1"/>
      <c r="C658" s="1"/>
      <c r="D658" s="1"/>
      <c r="E658" s="1"/>
      <c r="F658" s="1"/>
      <c r="G658" s="1"/>
      <c r="H658" s="1"/>
      <c r="I658" s="1"/>
      <c r="J658" s="1"/>
      <c r="K658" s="1"/>
      <c r="L658" s="1"/>
      <c r="M658" s="1"/>
      <c r="N658" s="1"/>
      <c r="O658" s="1"/>
      <c r="P658" s="1"/>
      <c r="Q658" s="1"/>
      <c r="R658" s="1"/>
      <c r="S658" s="1"/>
      <c r="T658" s="1"/>
      <c r="U658" s="1"/>
    </row>
    <row r="659">
      <c r="A659" s="1"/>
      <c r="B659" s="1"/>
      <c r="C659" s="1"/>
      <c r="D659" s="1"/>
      <c r="E659" s="1"/>
      <c r="F659" s="1"/>
      <c r="G659" s="1"/>
      <c r="H659" s="1"/>
      <c r="I659" s="1"/>
      <c r="J659" s="1"/>
      <c r="K659" s="1"/>
      <c r="L659" s="1"/>
      <c r="M659" s="1"/>
      <c r="N659" s="1"/>
      <c r="O659" s="1"/>
      <c r="P659" s="1"/>
      <c r="Q659" s="1"/>
      <c r="R659" s="1"/>
      <c r="S659" s="1"/>
      <c r="T659" s="1"/>
      <c r="U659" s="1"/>
    </row>
    <row r="660">
      <c r="A660" s="1"/>
      <c r="B660" s="1"/>
      <c r="C660" s="1"/>
      <c r="D660" s="1"/>
      <c r="E660" s="1"/>
      <c r="F660" s="1"/>
      <c r="G660" s="1"/>
      <c r="H660" s="1"/>
      <c r="I660" s="1"/>
      <c r="J660" s="1"/>
      <c r="K660" s="1"/>
      <c r="L660" s="1"/>
      <c r="M660" s="1"/>
      <c r="N660" s="1"/>
      <c r="O660" s="1"/>
      <c r="P660" s="1"/>
      <c r="Q660" s="1"/>
      <c r="R660" s="1"/>
      <c r="S660" s="1"/>
      <c r="T660" s="1"/>
      <c r="U660" s="1"/>
    </row>
    <row r="661">
      <c r="A661" s="1"/>
      <c r="B661" s="1"/>
      <c r="C661" s="1"/>
      <c r="D661" s="1"/>
      <c r="E661" s="1"/>
      <c r="F661" s="1"/>
      <c r="G661" s="1"/>
      <c r="H661" s="1"/>
      <c r="I661" s="1"/>
      <c r="J661" s="1"/>
      <c r="K661" s="1"/>
      <c r="L661" s="1"/>
      <c r="M661" s="1"/>
      <c r="N661" s="1"/>
      <c r="O661" s="1"/>
      <c r="P661" s="1"/>
      <c r="Q661" s="1"/>
      <c r="R661" s="1"/>
      <c r="S661" s="1"/>
      <c r="T661" s="1"/>
      <c r="U661" s="1"/>
    </row>
    <row r="662">
      <c r="A662" s="1"/>
      <c r="B662" s="1"/>
      <c r="C662" s="1"/>
      <c r="D662" s="1"/>
      <c r="E662" s="1"/>
      <c r="F662" s="1"/>
      <c r="G662" s="1"/>
      <c r="H662" s="1"/>
      <c r="I662" s="1"/>
      <c r="J662" s="1"/>
      <c r="K662" s="1"/>
      <c r="L662" s="1"/>
      <c r="M662" s="1"/>
      <c r="N662" s="1"/>
      <c r="O662" s="1"/>
      <c r="P662" s="1"/>
      <c r="Q662" s="1"/>
      <c r="R662" s="1"/>
      <c r="S662" s="1"/>
      <c r="T662" s="1"/>
      <c r="U662" s="1"/>
    </row>
    <row r="663">
      <c r="A663" s="1"/>
      <c r="B663" s="1"/>
      <c r="C663" s="1"/>
      <c r="D663" s="1"/>
      <c r="E663" s="1"/>
      <c r="F663" s="1"/>
      <c r="G663" s="1"/>
      <c r="H663" s="1"/>
      <c r="I663" s="1"/>
      <c r="J663" s="1"/>
      <c r="K663" s="1"/>
      <c r="L663" s="1"/>
      <c r="M663" s="1"/>
      <c r="N663" s="1"/>
      <c r="O663" s="1"/>
      <c r="P663" s="1"/>
      <c r="Q663" s="1"/>
      <c r="R663" s="1"/>
      <c r="S663" s="1"/>
      <c r="T663" s="1"/>
      <c r="U663" s="1"/>
    </row>
    <row r="664">
      <c r="A664" s="1"/>
      <c r="B664" s="1"/>
      <c r="C664" s="1"/>
      <c r="D664" s="1"/>
      <c r="E664" s="1"/>
      <c r="F664" s="1"/>
      <c r="G664" s="1"/>
      <c r="H664" s="1"/>
      <c r="I664" s="1"/>
      <c r="J664" s="1"/>
      <c r="K664" s="1"/>
      <c r="L664" s="1"/>
      <c r="M664" s="1"/>
      <c r="N664" s="1"/>
      <c r="O664" s="1"/>
      <c r="P664" s="1"/>
      <c r="Q664" s="1"/>
      <c r="R664" s="1"/>
      <c r="S664" s="1"/>
      <c r="T664" s="1"/>
      <c r="U664" s="1"/>
    </row>
    <row r="665">
      <c r="A665" s="1"/>
      <c r="B665" s="1"/>
      <c r="C665" s="1"/>
      <c r="D665" s="1"/>
      <c r="E665" s="1"/>
      <c r="F665" s="1"/>
      <c r="G665" s="1"/>
      <c r="H665" s="1"/>
      <c r="I665" s="1"/>
      <c r="J665" s="1"/>
      <c r="K665" s="1"/>
      <c r="L665" s="1"/>
      <c r="M665" s="1"/>
      <c r="N665" s="1"/>
      <c r="O665" s="1"/>
      <c r="P665" s="1"/>
      <c r="Q665" s="1"/>
      <c r="R665" s="1"/>
      <c r="S665" s="1"/>
      <c r="T665" s="1"/>
      <c r="U665" s="1"/>
    </row>
    <row r="666">
      <c r="A666" s="1"/>
      <c r="B666" s="1"/>
      <c r="C666" s="1"/>
      <c r="D666" s="1"/>
      <c r="E666" s="1"/>
      <c r="F666" s="1"/>
      <c r="G666" s="1"/>
      <c r="H666" s="1"/>
      <c r="I666" s="1"/>
      <c r="J666" s="1"/>
      <c r="K666" s="1"/>
      <c r="L666" s="1"/>
      <c r="M666" s="1"/>
      <c r="N666" s="1"/>
      <c r="O666" s="1"/>
      <c r="P666" s="1"/>
      <c r="Q666" s="1"/>
      <c r="R666" s="1"/>
      <c r="S666" s="1"/>
      <c r="T666" s="1"/>
      <c r="U666" s="1"/>
    </row>
    <row r="667">
      <c r="A667" s="1"/>
      <c r="B667" s="1"/>
      <c r="C667" s="1"/>
      <c r="D667" s="1"/>
      <c r="E667" s="1"/>
      <c r="F667" s="1"/>
      <c r="G667" s="1"/>
      <c r="H667" s="1"/>
      <c r="I667" s="1"/>
      <c r="J667" s="1"/>
      <c r="K667" s="1"/>
      <c r="L667" s="1"/>
      <c r="M667" s="1"/>
      <c r="N667" s="1"/>
      <c r="O667" s="1"/>
      <c r="P667" s="1"/>
      <c r="Q667" s="1"/>
      <c r="R667" s="1"/>
      <c r="S667" s="1"/>
      <c r="T667" s="1"/>
      <c r="U667" s="1"/>
    </row>
    <row r="668">
      <c r="A668" s="1"/>
      <c r="B668" s="1"/>
      <c r="C668" s="1"/>
      <c r="D668" s="1"/>
      <c r="E668" s="1"/>
      <c r="F668" s="1"/>
      <c r="G668" s="1"/>
      <c r="H668" s="1"/>
      <c r="I668" s="1"/>
      <c r="J668" s="1"/>
      <c r="K668" s="1"/>
      <c r="L668" s="1"/>
      <c r="M668" s="1"/>
      <c r="N668" s="1"/>
      <c r="O668" s="1"/>
      <c r="P668" s="1"/>
      <c r="Q668" s="1"/>
      <c r="R668" s="1"/>
      <c r="S668" s="1"/>
      <c r="T668" s="1"/>
      <c r="U668" s="1"/>
    </row>
    <row r="669">
      <c r="A669" s="1"/>
      <c r="B669" s="1"/>
      <c r="C669" s="1"/>
      <c r="D669" s="1"/>
      <c r="E669" s="1"/>
      <c r="F669" s="1"/>
      <c r="G669" s="1"/>
      <c r="H669" s="1"/>
      <c r="I669" s="1"/>
      <c r="J669" s="1"/>
      <c r="K669" s="1"/>
      <c r="L669" s="1"/>
      <c r="M669" s="1"/>
      <c r="N669" s="1"/>
      <c r="O669" s="1"/>
      <c r="P669" s="1"/>
      <c r="Q669" s="1"/>
      <c r="R669" s="1"/>
      <c r="S669" s="1"/>
      <c r="T669" s="1"/>
      <c r="U669" s="1"/>
    </row>
    <row r="670">
      <c r="A670" s="1"/>
      <c r="B670" s="1"/>
      <c r="C670" s="1"/>
      <c r="D670" s="1"/>
      <c r="E670" s="1"/>
      <c r="F670" s="1"/>
      <c r="G670" s="1"/>
      <c r="H670" s="1"/>
      <c r="I670" s="1"/>
      <c r="J670" s="1"/>
      <c r="K670" s="1"/>
      <c r="L670" s="1"/>
      <c r="M670" s="1"/>
      <c r="N670" s="1"/>
      <c r="O670" s="1"/>
      <c r="P670" s="1"/>
      <c r="Q670" s="1"/>
      <c r="R670" s="1"/>
      <c r="S670" s="1"/>
      <c r="T670" s="1"/>
      <c r="U670" s="1"/>
    </row>
    <row r="671">
      <c r="A671" s="1"/>
      <c r="B671" s="1"/>
      <c r="C671" s="1"/>
      <c r="D671" s="1"/>
      <c r="E671" s="1"/>
      <c r="F671" s="1"/>
      <c r="G671" s="1"/>
      <c r="H671" s="1"/>
      <c r="I671" s="1"/>
      <c r="J671" s="1"/>
      <c r="K671" s="1"/>
      <c r="L671" s="1"/>
      <c r="M671" s="1"/>
      <c r="N671" s="1"/>
      <c r="O671" s="1"/>
      <c r="P671" s="1"/>
      <c r="Q671" s="1"/>
      <c r="R671" s="1"/>
      <c r="S671" s="1"/>
      <c r="T671" s="1"/>
      <c r="U671" s="1"/>
    </row>
    <row r="672">
      <c r="A672" s="1"/>
      <c r="B672" s="1"/>
      <c r="C672" s="1"/>
      <c r="D672" s="1"/>
      <c r="E672" s="1"/>
      <c r="F672" s="1"/>
      <c r="G672" s="1"/>
      <c r="H672" s="1"/>
      <c r="I672" s="1"/>
      <c r="J672" s="1"/>
      <c r="K672" s="1"/>
      <c r="L672" s="1"/>
      <c r="M672" s="1"/>
      <c r="N672" s="1"/>
      <c r="O672" s="1"/>
      <c r="P672" s="1"/>
      <c r="Q672" s="1"/>
      <c r="R672" s="1"/>
      <c r="S672" s="1"/>
      <c r="T672" s="1"/>
      <c r="U672" s="1"/>
    </row>
    <row r="673">
      <c r="A673" s="1"/>
      <c r="B673" s="1"/>
      <c r="C673" s="1"/>
      <c r="D673" s="1"/>
      <c r="E673" s="1"/>
      <c r="F673" s="1"/>
      <c r="G673" s="1"/>
      <c r="H673" s="1"/>
      <c r="I673" s="1"/>
      <c r="J673" s="1"/>
      <c r="K673" s="1"/>
      <c r="L673" s="1"/>
      <c r="M673" s="1"/>
      <c r="N673" s="1"/>
      <c r="O673" s="1"/>
      <c r="P673" s="1"/>
      <c r="Q673" s="1"/>
      <c r="R673" s="1"/>
      <c r="S673" s="1"/>
      <c r="T673" s="1"/>
      <c r="U673" s="1"/>
    </row>
    <row r="674">
      <c r="A674" s="1"/>
      <c r="B674" s="1"/>
      <c r="C674" s="1"/>
      <c r="D674" s="1"/>
      <c r="E674" s="1"/>
      <c r="F674" s="1"/>
      <c r="G674" s="1"/>
      <c r="H674" s="1"/>
      <c r="I674" s="1"/>
      <c r="J674" s="1"/>
      <c r="K674" s="1"/>
      <c r="L674" s="1"/>
      <c r="M674" s="1"/>
      <c r="N674" s="1"/>
      <c r="O674" s="1"/>
      <c r="P674" s="1"/>
      <c r="Q674" s="1"/>
      <c r="R674" s="1"/>
      <c r="S674" s="1"/>
      <c r="T674" s="1"/>
      <c r="U674" s="1"/>
    </row>
    <row r="675">
      <c r="A675" s="1"/>
      <c r="B675" s="1"/>
      <c r="C675" s="1"/>
      <c r="D675" s="1"/>
      <c r="E675" s="1"/>
      <c r="F675" s="1"/>
      <c r="G675" s="1"/>
      <c r="H675" s="1"/>
      <c r="I675" s="1"/>
      <c r="J675" s="1"/>
      <c r="K675" s="1"/>
      <c r="L675" s="1"/>
      <c r="M675" s="1"/>
      <c r="N675" s="1"/>
      <c r="O675" s="1"/>
      <c r="P675" s="1"/>
      <c r="Q675" s="1"/>
      <c r="R675" s="1"/>
      <c r="S675" s="1"/>
      <c r="T675" s="1"/>
      <c r="U675" s="1"/>
    </row>
    <row r="676">
      <c r="A676" s="1"/>
      <c r="B676" s="1"/>
      <c r="C676" s="1"/>
      <c r="D676" s="1"/>
      <c r="E676" s="1"/>
      <c r="F676" s="1"/>
      <c r="G676" s="1"/>
      <c r="H676" s="1"/>
      <c r="I676" s="1"/>
      <c r="J676" s="1"/>
      <c r="K676" s="1"/>
      <c r="L676" s="1"/>
      <c r="M676" s="1"/>
      <c r="N676" s="1"/>
      <c r="O676" s="1"/>
      <c r="P676" s="1"/>
      <c r="Q676" s="1"/>
      <c r="R676" s="1"/>
      <c r="S676" s="1"/>
      <c r="T676" s="1"/>
      <c r="U676" s="1"/>
    </row>
    <row r="677">
      <c r="A677" s="1"/>
      <c r="B677" s="1"/>
      <c r="C677" s="1"/>
      <c r="D677" s="1"/>
      <c r="E677" s="1"/>
      <c r="F677" s="1"/>
      <c r="G677" s="1"/>
      <c r="H677" s="1"/>
      <c r="I677" s="1"/>
      <c r="J677" s="1"/>
      <c r="K677" s="1"/>
      <c r="L677" s="1"/>
      <c r="M677" s="1"/>
      <c r="N677" s="1"/>
      <c r="O677" s="1"/>
      <c r="P677" s="1"/>
      <c r="Q677" s="1"/>
      <c r="R677" s="1"/>
      <c r="S677" s="1"/>
      <c r="T677" s="1"/>
      <c r="U677" s="1"/>
    </row>
    <row r="678">
      <c r="A678" s="1"/>
      <c r="B678" s="1"/>
      <c r="C678" s="1"/>
      <c r="D678" s="1"/>
      <c r="E678" s="1"/>
      <c r="F678" s="1"/>
      <c r="G678" s="1"/>
      <c r="H678" s="1"/>
      <c r="I678" s="1"/>
      <c r="J678" s="1"/>
      <c r="K678" s="1"/>
      <c r="L678" s="1"/>
      <c r="M678" s="1"/>
      <c r="N678" s="1"/>
      <c r="O678" s="1"/>
      <c r="P678" s="1"/>
      <c r="Q678" s="1"/>
      <c r="R678" s="1"/>
      <c r="S678" s="1"/>
      <c r="T678" s="1"/>
      <c r="U678" s="1"/>
    </row>
    <row r="679">
      <c r="A679" s="1"/>
      <c r="B679" s="1"/>
      <c r="C679" s="1"/>
      <c r="D679" s="1"/>
      <c r="E679" s="1"/>
      <c r="F679" s="1"/>
      <c r="G679" s="1"/>
      <c r="H679" s="1"/>
      <c r="I679" s="1"/>
      <c r="J679" s="1"/>
      <c r="K679" s="1"/>
      <c r="L679" s="1"/>
      <c r="M679" s="1"/>
      <c r="N679" s="1"/>
      <c r="O679" s="1"/>
      <c r="P679" s="1"/>
      <c r="Q679" s="1"/>
      <c r="R679" s="1"/>
      <c r="S679" s="1"/>
      <c r="T679" s="1"/>
      <c r="U679" s="1"/>
    </row>
    <row r="680">
      <c r="A680" s="1"/>
      <c r="B680" s="1"/>
      <c r="C680" s="1"/>
      <c r="D680" s="1"/>
      <c r="E680" s="1"/>
      <c r="F680" s="1"/>
      <c r="G680" s="1"/>
      <c r="H680" s="1"/>
      <c r="I680" s="1"/>
      <c r="J680" s="1"/>
      <c r="K680" s="1"/>
      <c r="L680" s="1"/>
      <c r="M680" s="1"/>
      <c r="N680" s="1"/>
      <c r="O680" s="1"/>
      <c r="P680" s="1"/>
      <c r="Q680" s="1"/>
      <c r="R680" s="1"/>
      <c r="S680" s="1"/>
      <c r="T680" s="1"/>
      <c r="U680" s="1"/>
    </row>
    <row r="681">
      <c r="A681" s="1"/>
      <c r="B681" s="1"/>
      <c r="C681" s="1"/>
      <c r="D681" s="1"/>
      <c r="E681" s="1"/>
      <c r="F681" s="1"/>
      <c r="G681" s="1"/>
      <c r="H681" s="1"/>
      <c r="I681" s="1"/>
      <c r="J681" s="1"/>
      <c r="K681" s="1"/>
      <c r="L681" s="1"/>
      <c r="M681" s="1"/>
      <c r="N681" s="1"/>
      <c r="O681" s="1"/>
      <c r="P681" s="1"/>
      <c r="Q681" s="1"/>
      <c r="R681" s="1"/>
      <c r="S681" s="1"/>
      <c r="T681" s="1"/>
      <c r="U681" s="1"/>
    </row>
    <row r="682">
      <c r="A682" s="1"/>
      <c r="B682" s="1"/>
      <c r="C682" s="1"/>
      <c r="D682" s="1"/>
      <c r="E682" s="1"/>
      <c r="F682" s="1"/>
      <c r="G682" s="1"/>
      <c r="H682" s="1"/>
      <c r="I682" s="1"/>
      <c r="J682" s="1"/>
      <c r="K682" s="1"/>
      <c r="L682" s="1"/>
      <c r="M682" s="1"/>
      <c r="N682" s="1"/>
      <c r="O682" s="1"/>
      <c r="P682" s="1"/>
      <c r="Q682" s="1"/>
      <c r="R682" s="1"/>
      <c r="S682" s="1"/>
      <c r="T682" s="1"/>
      <c r="U682" s="1"/>
    </row>
    <row r="683">
      <c r="A683" s="1"/>
      <c r="B683" s="1"/>
      <c r="C683" s="1"/>
      <c r="D683" s="1"/>
      <c r="E683" s="1"/>
      <c r="F683" s="1"/>
      <c r="G683" s="1"/>
      <c r="H683" s="1"/>
      <c r="I683" s="1"/>
      <c r="J683" s="1"/>
      <c r="K683" s="1"/>
      <c r="L683" s="1"/>
      <c r="M683" s="1"/>
      <c r="N683" s="1"/>
      <c r="O683" s="1"/>
      <c r="P683" s="1"/>
      <c r="Q683" s="1"/>
      <c r="R683" s="1"/>
      <c r="S683" s="1"/>
      <c r="T683" s="1"/>
      <c r="U683" s="1"/>
    </row>
    <row r="684">
      <c r="A684" s="1"/>
      <c r="B684" s="1"/>
      <c r="C684" s="1"/>
      <c r="D684" s="1"/>
      <c r="E684" s="1"/>
      <c r="F684" s="1"/>
      <c r="G684" s="1"/>
      <c r="H684" s="1"/>
      <c r="I684" s="1"/>
      <c r="J684" s="1"/>
      <c r="K684" s="1"/>
      <c r="L684" s="1"/>
      <c r="M684" s="1"/>
      <c r="N684" s="1"/>
      <c r="O684" s="1"/>
      <c r="P684" s="1"/>
      <c r="Q684" s="1"/>
      <c r="R684" s="1"/>
      <c r="S684" s="1"/>
      <c r="T684" s="1"/>
      <c r="U684" s="1"/>
    </row>
    <row r="685">
      <c r="A685" s="1"/>
      <c r="B685" s="1"/>
      <c r="C685" s="1"/>
      <c r="D685" s="1"/>
      <c r="E685" s="1"/>
      <c r="F685" s="1"/>
      <c r="G685" s="1"/>
      <c r="H685" s="1"/>
      <c r="I685" s="1"/>
      <c r="J685" s="1"/>
      <c r="K685" s="1"/>
      <c r="L685" s="1"/>
      <c r="M685" s="1"/>
      <c r="N685" s="1"/>
      <c r="O685" s="1"/>
      <c r="P685" s="1"/>
      <c r="Q685" s="1"/>
      <c r="R685" s="1"/>
      <c r="S685" s="1"/>
      <c r="T685" s="1"/>
      <c r="U685" s="1"/>
    </row>
    <row r="686">
      <c r="A686" s="1"/>
      <c r="B686" s="1"/>
      <c r="C686" s="1"/>
      <c r="D686" s="1"/>
      <c r="E686" s="1"/>
      <c r="F686" s="1"/>
      <c r="G686" s="1"/>
      <c r="H686" s="1"/>
      <c r="I686" s="1"/>
      <c r="J686" s="1"/>
      <c r="K686" s="1"/>
      <c r="L686" s="1"/>
      <c r="M686" s="1"/>
      <c r="N686" s="1"/>
      <c r="O686" s="1"/>
      <c r="P686" s="1"/>
      <c r="Q686" s="1"/>
      <c r="R686" s="1"/>
      <c r="S686" s="1"/>
      <c r="T686" s="1"/>
      <c r="U686" s="1"/>
    </row>
    <row r="687">
      <c r="A687" s="1"/>
      <c r="B687" s="1"/>
      <c r="C687" s="1"/>
      <c r="D687" s="1"/>
      <c r="E687" s="1"/>
      <c r="F687" s="1"/>
      <c r="G687" s="1"/>
      <c r="H687" s="1"/>
      <c r="I687" s="1"/>
      <c r="J687" s="1"/>
      <c r="K687" s="1"/>
      <c r="L687" s="1"/>
      <c r="M687" s="1"/>
      <c r="N687" s="1"/>
      <c r="O687" s="1"/>
      <c r="P687" s="1"/>
      <c r="Q687" s="1"/>
      <c r="R687" s="1"/>
      <c r="S687" s="1"/>
      <c r="T687" s="1"/>
      <c r="U687" s="1"/>
    </row>
    <row r="688">
      <c r="A688" s="1"/>
      <c r="B688" s="1"/>
      <c r="C688" s="1"/>
      <c r="D688" s="1"/>
      <c r="E688" s="1"/>
      <c r="F688" s="1"/>
      <c r="G688" s="1"/>
      <c r="H688" s="1"/>
      <c r="I688" s="1"/>
      <c r="J688" s="1"/>
      <c r="K688" s="1"/>
      <c r="L688" s="1"/>
      <c r="M688" s="1"/>
      <c r="N688" s="1"/>
      <c r="O688" s="1"/>
      <c r="P688" s="1"/>
      <c r="Q688" s="1"/>
      <c r="R688" s="1"/>
      <c r="S688" s="1"/>
      <c r="T688" s="1"/>
      <c r="U688" s="1"/>
    </row>
    <row r="689">
      <c r="A689" s="1"/>
      <c r="B689" s="1"/>
      <c r="C689" s="1"/>
      <c r="D689" s="1"/>
      <c r="E689" s="1"/>
      <c r="F689" s="1"/>
      <c r="G689" s="1"/>
      <c r="H689" s="1"/>
      <c r="I689" s="1"/>
      <c r="J689" s="1"/>
      <c r="K689" s="1"/>
      <c r="L689" s="1"/>
      <c r="M689" s="1"/>
      <c r="N689" s="1"/>
      <c r="O689" s="1"/>
      <c r="P689" s="1"/>
      <c r="Q689" s="1"/>
      <c r="R689" s="1"/>
      <c r="S689" s="1"/>
      <c r="T689" s="1"/>
      <c r="U689" s="1"/>
    </row>
    <row r="690">
      <c r="A690" s="1"/>
      <c r="B690" s="1"/>
      <c r="C690" s="1"/>
      <c r="D690" s="1"/>
      <c r="E690" s="1"/>
      <c r="F690" s="1"/>
      <c r="G690" s="1"/>
      <c r="H690" s="1"/>
      <c r="I690" s="1"/>
      <c r="J690" s="1"/>
      <c r="K690" s="1"/>
      <c r="L690" s="1"/>
      <c r="M690" s="1"/>
      <c r="N690" s="1"/>
      <c r="O690" s="1"/>
      <c r="P690" s="1"/>
      <c r="Q690" s="1"/>
      <c r="R690" s="1"/>
      <c r="S690" s="1"/>
      <c r="T690" s="1"/>
      <c r="U690" s="1"/>
    </row>
    <row r="691">
      <c r="A691" s="1"/>
      <c r="B691" s="1"/>
      <c r="C691" s="1"/>
      <c r="D691" s="1"/>
      <c r="E691" s="1"/>
      <c r="F691" s="1"/>
      <c r="G691" s="1"/>
      <c r="H691" s="1"/>
      <c r="I691" s="1"/>
      <c r="J691" s="1"/>
      <c r="K691" s="1"/>
      <c r="L691" s="1"/>
      <c r="M691" s="1"/>
      <c r="N691" s="1"/>
      <c r="O691" s="1"/>
      <c r="P691" s="1"/>
      <c r="Q691" s="1"/>
      <c r="R691" s="1"/>
      <c r="S691" s="1"/>
      <c r="T691" s="1"/>
      <c r="U691" s="1"/>
    </row>
    <row r="692">
      <c r="A692" s="1"/>
      <c r="B692" s="1"/>
      <c r="C692" s="1"/>
      <c r="D692" s="1"/>
      <c r="E692" s="1"/>
      <c r="F692" s="1"/>
      <c r="G692" s="1"/>
      <c r="H692" s="1"/>
      <c r="I692" s="1"/>
      <c r="J692" s="1"/>
      <c r="K692" s="1"/>
      <c r="L692" s="1"/>
      <c r="M692" s="1"/>
      <c r="N692" s="1"/>
      <c r="O692" s="1"/>
      <c r="P692" s="1"/>
      <c r="Q692" s="1"/>
      <c r="R692" s="1"/>
      <c r="S692" s="1"/>
      <c r="T692" s="1"/>
      <c r="U692" s="1"/>
    </row>
    <row r="693">
      <c r="A693" s="1"/>
      <c r="B693" s="1"/>
      <c r="C693" s="1"/>
      <c r="D693" s="1"/>
      <c r="E693" s="1"/>
      <c r="F693" s="1"/>
      <c r="G693" s="1"/>
      <c r="H693" s="1"/>
      <c r="I693" s="1"/>
      <c r="J693" s="1"/>
      <c r="K693" s="1"/>
      <c r="L693" s="1"/>
      <c r="M693" s="1"/>
      <c r="N693" s="1"/>
      <c r="O693" s="1"/>
      <c r="P693" s="1"/>
      <c r="Q693" s="1"/>
      <c r="R693" s="1"/>
      <c r="S693" s="1"/>
      <c r="T693" s="1"/>
      <c r="U693" s="1"/>
    </row>
    <row r="694">
      <c r="A694" s="1"/>
      <c r="B694" s="1"/>
      <c r="C694" s="1"/>
      <c r="D694" s="1"/>
      <c r="E694" s="1"/>
      <c r="F694" s="1"/>
      <c r="G694" s="1"/>
      <c r="H694" s="1"/>
      <c r="I694" s="1"/>
      <c r="J694" s="1"/>
      <c r="K694" s="1"/>
      <c r="L694" s="1"/>
      <c r="M694" s="1"/>
      <c r="N694" s="1"/>
      <c r="O694" s="1"/>
      <c r="P694" s="1"/>
      <c r="Q694" s="1"/>
      <c r="R694" s="1"/>
      <c r="S694" s="1"/>
      <c r="T694" s="1"/>
      <c r="U694" s="1"/>
    </row>
    <row r="695">
      <c r="A695" s="1"/>
      <c r="B695" s="1"/>
      <c r="C695" s="1"/>
      <c r="D695" s="1"/>
      <c r="E695" s="1"/>
      <c r="F695" s="1"/>
      <c r="G695" s="1"/>
      <c r="H695" s="1"/>
      <c r="I695" s="1"/>
      <c r="J695" s="1"/>
      <c r="K695" s="1"/>
      <c r="L695" s="1"/>
      <c r="M695" s="1"/>
      <c r="N695" s="1"/>
      <c r="O695" s="1"/>
      <c r="P695" s="1"/>
      <c r="Q695" s="1"/>
      <c r="R695" s="1"/>
      <c r="S695" s="1"/>
      <c r="T695" s="1"/>
      <c r="U695" s="1"/>
    </row>
    <row r="696">
      <c r="A696" s="1"/>
      <c r="B696" s="1"/>
      <c r="C696" s="1"/>
      <c r="D696" s="1"/>
      <c r="E696" s="1"/>
      <c r="F696" s="1"/>
      <c r="G696" s="1"/>
      <c r="H696" s="1"/>
      <c r="I696" s="1"/>
      <c r="J696" s="1"/>
      <c r="K696" s="1"/>
      <c r="L696" s="1"/>
      <c r="M696" s="1"/>
      <c r="N696" s="1"/>
      <c r="O696" s="1"/>
      <c r="P696" s="1"/>
      <c r="Q696" s="1"/>
      <c r="R696" s="1"/>
      <c r="S696" s="1"/>
      <c r="T696" s="1"/>
      <c r="U696" s="1"/>
    </row>
    <row r="697">
      <c r="A697" s="1"/>
      <c r="B697" s="1"/>
      <c r="C697" s="1"/>
      <c r="D697" s="1"/>
      <c r="E697" s="1"/>
      <c r="F697" s="1"/>
      <c r="G697" s="1"/>
      <c r="H697" s="1"/>
      <c r="I697" s="1"/>
      <c r="J697" s="1"/>
      <c r="K697" s="1"/>
      <c r="L697" s="1"/>
      <c r="M697" s="1"/>
      <c r="N697" s="1"/>
      <c r="O697" s="1"/>
      <c r="P697" s="1"/>
      <c r="Q697" s="1"/>
      <c r="R697" s="1"/>
      <c r="S697" s="1"/>
      <c r="T697" s="1"/>
      <c r="U697" s="1"/>
    </row>
    <row r="698">
      <c r="A698" s="1"/>
      <c r="B698" s="1"/>
      <c r="C698" s="1"/>
      <c r="D698" s="1"/>
      <c r="E698" s="1"/>
      <c r="F698" s="1"/>
      <c r="G698" s="1"/>
      <c r="H698" s="1"/>
      <c r="I698" s="1"/>
      <c r="J698" s="1"/>
      <c r="K698" s="1"/>
      <c r="L698" s="1"/>
      <c r="M698" s="1"/>
      <c r="N698" s="1"/>
      <c r="O698" s="1"/>
      <c r="P698" s="1"/>
      <c r="Q698" s="1"/>
      <c r="R698" s="1"/>
      <c r="S698" s="1"/>
      <c r="T698" s="1"/>
      <c r="U698" s="1"/>
    </row>
    <row r="699">
      <c r="A699" s="1"/>
      <c r="B699" s="1"/>
      <c r="C699" s="1"/>
      <c r="D699" s="1"/>
      <c r="E699" s="1"/>
      <c r="F699" s="1"/>
      <c r="G699" s="1"/>
      <c r="H699" s="1"/>
      <c r="I699" s="1"/>
      <c r="J699" s="1"/>
      <c r="K699" s="1"/>
      <c r="L699" s="1"/>
      <c r="M699" s="1"/>
      <c r="N699" s="1"/>
      <c r="O699" s="1"/>
      <c r="P699" s="1"/>
      <c r="Q699" s="1"/>
      <c r="R699" s="1"/>
      <c r="S699" s="1"/>
      <c r="T699" s="1"/>
      <c r="U699" s="1"/>
    </row>
    <row r="700">
      <c r="A700" s="1"/>
      <c r="B700" s="1"/>
      <c r="C700" s="1"/>
      <c r="D700" s="1"/>
      <c r="E700" s="1"/>
      <c r="F700" s="1"/>
      <c r="G700" s="1"/>
      <c r="H700" s="1"/>
      <c r="I700" s="1"/>
      <c r="J700" s="1"/>
      <c r="K700" s="1"/>
      <c r="L700" s="1"/>
      <c r="M700" s="1"/>
      <c r="N700" s="1"/>
      <c r="O700" s="1"/>
      <c r="P700" s="1"/>
      <c r="Q700" s="1"/>
      <c r="R700" s="1"/>
      <c r="S700" s="1"/>
      <c r="T700" s="1"/>
      <c r="U700" s="1"/>
    </row>
    <row r="701">
      <c r="A701" s="1"/>
      <c r="B701" s="1"/>
      <c r="C701" s="1"/>
      <c r="D701" s="1"/>
      <c r="E701" s="1"/>
      <c r="F701" s="1"/>
      <c r="G701" s="1"/>
      <c r="H701" s="1"/>
      <c r="I701" s="1"/>
      <c r="J701" s="1"/>
      <c r="K701" s="1"/>
      <c r="L701" s="1"/>
      <c r="M701" s="1"/>
      <c r="N701" s="1"/>
      <c r="O701" s="1"/>
      <c r="P701" s="1"/>
      <c r="Q701" s="1"/>
      <c r="R701" s="1"/>
      <c r="S701" s="1"/>
      <c r="T701" s="1"/>
      <c r="U701" s="1"/>
    </row>
    <row r="702">
      <c r="A702" s="1"/>
      <c r="B702" s="1"/>
      <c r="C702" s="1"/>
      <c r="D702" s="1"/>
      <c r="E702" s="1"/>
      <c r="F702" s="1"/>
      <c r="G702" s="1"/>
      <c r="H702" s="1"/>
      <c r="I702" s="1"/>
      <c r="J702" s="1"/>
      <c r="K702" s="1"/>
      <c r="L702" s="1"/>
      <c r="M702" s="1"/>
      <c r="N702" s="1"/>
      <c r="O702" s="1"/>
      <c r="P702" s="1"/>
      <c r="Q702" s="1"/>
      <c r="R702" s="1"/>
      <c r="S702" s="1"/>
      <c r="T702" s="1"/>
      <c r="U702" s="1"/>
    </row>
    <row r="703">
      <c r="A703" s="1"/>
      <c r="B703" s="1"/>
      <c r="C703" s="1"/>
      <c r="D703" s="1"/>
      <c r="E703" s="1"/>
      <c r="F703" s="1"/>
      <c r="G703" s="1"/>
      <c r="H703" s="1"/>
      <c r="I703" s="1"/>
      <c r="J703" s="1"/>
      <c r="K703" s="1"/>
      <c r="L703" s="1"/>
      <c r="M703" s="1"/>
      <c r="N703" s="1"/>
      <c r="O703" s="1"/>
      <c r="P703" s="1"/>
      <c r="Q703" s="1"/>
      <c r="R703" s="1"/>
      <c r="S703" s="1"/>
      <c r="T703" s="1"/>
      <c r="U703" s="1"/>
    </row>
    <row r="704">
      <c r="A704" s="1"/>
      <c r="B704" s="1"/>
      <c r="C704" s="1"/>
      <c r="D704" s="1"/>
      <c r="E704" s="1"/>
      <c r="F704" s="1"/>
      <c r="G704" s="1"/>
      <c r="H704" s="1"/>
      <c r="I704" s="1"/>
      <c r="J704" s="1"/>
      <c r="K704" s="1"/>
      <c r="L704" s="1"/>
      <c r="M704" s="1"/>
      <c r="N704" s="1"/>
      <c r="O704" s="1"/>
      <c r="P704" s="1"/>
      <c r="Q704" s="1"/>
      <c r="R704" s="1"/>
      <c r="S704" s="1"/>
      <c r="T704" s="1"/>
      <c r="U704" s="1"/>
    </row>
    <row r="705">
      <c r="A705" s="1"/>
      <c r="B705" s="1"/>
      <c r="C705" s="1"/>
      <c r="D705" s="1"/>
      <c r="E705" s="1"/>
      <c r="F705" s="1"/>
      <c r="G705" s="1"/>
      <c r="H705" s="1"/>
      <c r="I705" s="1"/>
      <c r="J705" s="1"/>
      <c r="K705" s="1"/>
      <c r="L705" s="1"/>
      <c r="M705" s="1"/>
      <c r="N705" s="1"/>
      <c r="O705" s="1"/>
      <c r="P705" s="1"/>
      <c r="Q705" s="1"/>
      <c r="R705" s="1"/>
      <c r="S705" s="1"/>
      <c r="T705" s="1"/>
      <c r="U705" s="1"/>
    </row>
    <row r="706">
      <c r="A706" s="1"/>
      <c r="B706" s="1"/>
      <c r="C706" s="1"/>
      <c r="D706" s="1"/>
      <c r="E706" s="1"/>
      <c r="F706" s="1"/>
      <c r="G706" s="1"/>
      <c r="H706" s="1"/>
      <c r="I706" s="1"/>
      <c r="J706" s="1"/>
      <c r="K706" s="1"/>
      <c r="L706" s="1"/>
      <c r="M706" s="1"/>
      <c r="N706" s="1"/>
      <c r="O706" s="1"/>
      <c r="P706" s="1"/>
      <c r="Q706" s="1"/>
      <c r="R706" s="1"/>
      <c r="S706" s="1"/>
      <c r="T706" s="1"/>
      <c r="U706" s="1"/>
    </row>
    <row r="707">
      <c r="A707" s="1"/>
      <c r="B707" s="1"/>
      <c r="C707" s="1"/>
      <c r="D707" s="1"/>
      <c r="E707" s="1"/>
      <c r="F707" s="1"/>
      <c r="G707" s="1"/>
      <c r="H707" s="1"/>
      <c r="I707" s="1"/>
      <c r="J707" s="1"/>
      <c r="K707" s="1"/>
      <c r="L707" s="1"/>
      <c r="M707" s="1"/>
      <c r="N707" s="1"/>
      <c r="O707" s="1"/>
      <c r="P707" s="1"/>
      <c r="Q707" s="1"/>
      <c r="R707" s="1"/>
      <c r="S707" s="1"/>
      <c r="T707" s="1"/>
      <c r="U707" s="1"/>
    </row>
    <row r="708">
      <c r="A708" s="1"/>
      <c r="B708" s="1"/>
      <c r="C708" s="1"/>
      <c r="D708" s="1"/>
      <c r="E708" s="1"/>
      <c r="F708" s="1"/>
      <c r="G708" s="1"/>
      <c r="H708" s="1"/>
      <c r="I708" s="1"/>
      <c r="J708" s="1"/>
      <c r="K708" s="1"/>
      <c r="L708" s="1"/>
      <c r="M708" s="1"/>
      <c r="N708" s="1"/>
      <c r="O708" s="1"/>
      <c r="P708" s="1"/>
      <c r="Q708" s="1"/>
      <c r="R708" s="1"/>
      <c r="S708" s="1"/>
      <c r="T708" s="1"/>
      <c r="U708" s="1"/>
    </row>
    <row r="709">
      <c r="A709" s="1"/>
      <c r="B709" s="1"/>
      <c r="C709" s="1"/>
      <c r="D709" s="1"/>
      <c r="E709" s="1"/>
      <c r="F709" s="1"/>
      <c r="G709" s="1"/>
      <c r="H709" s="1"/>
      <c r="I709" s="1"/>
      <c r="J709" s="1"/>
      <c r="K709" s="1"/>
      <c r="L709" s="1"/>
      <c r="M709" s="1"/>
      <c r="N709" s="1"/>
      <c r="O709" s="1"/>
      <c r="P709" s="1"/>
      <c r="Q709" s="1"/>
      <c r="R709" s="1"/>
      <c r="S709" s="1"/>
      <c r="T709" s="1"/>
      <c r="U709" s="1"/>
    </row>
    <row r="710">
      <c r="A710" s="1"/>
      <c r="B710" s="1"/>
      <c r="C710" s="1"/>
      <c r="D710" s="1"/>
      <c r="E710" s="1"/>
      <c r="F710" s="1"/>
      <c r="G710" s="1"/>
      <c r="H710" s="1"/>
      <c r="I710" s="1"/>
      <c r="J710" s="1"/>
      <c r="K710" s="1"/>
      <c r="L710" s="1"/>
      <c r="M710" s="1"/>
      <c r="N710" s="1"/>
      <c r="O710" s="1"/>
      <c r="P710" s="1"/>
      <c r="Q710" s="1"/>
      <c r="R710" s="1"/>
      <c r="S710" s="1"/>
      <c r="T710" s="1"/>
      <c r="U710" s="1"/>
    </row>
    <row r="711">
      <c r="A711" s="1"/>
      <c r="B711" s="1"/>
      <c r="C711" s="1"/>
      <c r="D711" s="1"/>
      <c r="E711" s="1"/>
      <c r="F711" s="1"/>
      <c r="G711" s="1"/>
      <c r="H711" s="1"/>
      <c r="I711" s="1"/>
      <c r="J711" s="1"/>
      <c r="K711" s="1"/>
      <c r="L711" s="1"/>
      <c r="M711" s="1"/>
      <c r="N711" s="1"/>
      <c r="O711" s="1"/>
      <c r="P711" s="1"/>
      <c r="Q711" s="1"/>
      <c r="R711" s="1"/>
      <c r="S711" s="1"/>
      <c r="T711" s="1"/>
      <c r="U711" s="1"/>
    </row>
    <row r="712">
      <c r="A712" s="1"/>
      <c r="B712" s="1"/>
      <c r="C712" s="1"/>
      <c r="D712" s="1"/>
      <c r="E712" s="1"/>
      <c r="F712" s="1"/>
      <c r="G712" s="1"/>
      <c r="H712" s="1"/>
      <c r="I712" s="1"/>
      <c r="J712" s="1"/>
      <c r="K712" s="1"/>
      <c r="L712" s="1"/>
      <c r="M712" s="1"/>
      <c r="N712" s="1"/>
      <c r="O712" s="1"/>
      <c r="P712" s="1"/>
      <c r="Q712" s="1"/>
      <c r="R712" s="1"/>
      <c r="S712" s="1"/>
      <c r="T712" s="1"/>
      <c r="U712" s="1"/>
    </row>
    <row r="713">
      <c r="A713" s="1"/>
      <c r="B713" s="1"/>
      <c r="C713" s="1"/>
      <c r="D713" s="1"/>
      <c r="E713" s="1"/>
      <c r="F713" s="1"/>
      <c r="G713" s="1"/>
      <c r="H713" s="1"/>
      <c r="I713" s="1"/>
      <c r="J713" s="1"/>
      <c r="K713" s="1"/>
      <c r="L713" s="1"/>
      <c r="M713" s="1"/>
      <c r="N713" s="1"/>
      <c r="O713" s="1"/>
      <c r="P713" s="1"/>
      <c r="Q713" s="1"/>
      <c r="R713" s="1"/>
      <c r="S713" s="1"/>
      <c r="T713" s="1"/>
      <c r="U713" s="1"/>
    </row>
    <row r="714">
      <c r="A714" s="1"/>
      <c r="B714" s="1"/>
      <c r="C714" s="1"/>
      <c r="D714" s="1"/>
      <c r="E714" s="1"/>
      <c r="F714" s="1"/>
      <c r="G714" s="1"/>
      <c r="H714" s="1"/>
      <c r="I714" s="1"/>
      <c r="J714" s="1"/>
      <c r="K714" s="1"/>
      <c r="L714" s="1"/>
      <c r="M714" s="1"/>
      <c r="N714" s="1"/>
      <c r="O714" s="1"/>
      <c r="P714" s="1"/>
      <c r="Q714" s="1"/>
      <c r="R714" s="1"/>
      <c r="S714" s="1"/>
      <c r="T714" s="1"/>
      <c r="U714" s="1"/>
    </row>
    <row r="715">
      <c r="A715" s="1"/>
      <c r="B715" s="1"/>
      <c r="C715" s="1"/>
      <c r="D715" s="1"/>
      <c r="E715" s="1"/>
      <c r="F715" s="1"/>
      <c r="G715" s="1"/>
      <c r="H715" s="1"/>
      <c r="I715" s="1"/>
      <c r="J715" s="1"/>
      <c r="K715" s="1"/>
      <c r="L715" s="1"/>
      <c r="M715" s="1"/>
      <c r="N715" s="1"/>
      <c r="O715" s="1"/>
      <c r="P715" s="1"/>
      <c r="Q715" s="1"/>
      <c r="R715" s="1"/>
      <c r="S715" s="1"/>
      <c r="T715" s="1"/>
      <c r="U715" s="1"/>
    </row>
    <row r="716">
      <c r="A716" s="1"/>
      <c r="B716" s="1"/>
      <c r="C716" s="1"/>
      <c r="D716" s="1"/>
      <c r="E716" s="1"/>
      <c r="F716" s="1"/>
      <c r="G716" s="1"/>
      <c r="H716" s="1"/>
      <c r="I716" s="1"/>
      <c r="J716" s="1"/>
      <c r="K716" s="1"/>
      <c r="L716" s="1"/>
      <c r="M716" s="1"/>
      <c r="N716" s="1"/>
      <c r="O716" s="1"/>
      <c r="P716" s="1"/>
      <c r="Q716" s="1"/>
      <c r="R716" s="1"/>
      <c r="S716" s="1"/>
      <c r="T716" s="1"/>
      <c r="U716" s="1"/>
    </row>
    <row r="717">
      <c r="A717" s="1"/>
      <c r="B717" s="1"/>
      <c r="C717" s="1"/>
      <c r="D717" s="1"/>
      <c r="E717" s="1"/>
      <c r="F717" s="1"/>
      <c r="G717" s="1"/>
      <c r="H717" s="1"/>
      <c r="I717" s="1"/>
      <c r="J717" s="1"/>
      <c r="K717" s="1"/>
      <c r="L717" s="1"/>
      <c r="M717" s="1"/>
      <c r="N717" s="1"/>
      <c r="O717" s="1"/>
      <c r="P717" s="1"/>
      <c r="Q717" s="1"/>
      <c r="R717" s="1"/>
      <c r="S717" s="1"/>
      <c r="T717" s="1"/>
      <c r="U717" s="1"/>
    </row>
    <row r="718">
      <c r="A718" s="1"/>
      <c r="B718" s="1"/>
      <c r="C718" s="1"/>
      <c r="D718" s="1"/>
      <c r="E718" s="1"/>
      <c r="F718" s="1"/>
      <c r="G718" s="1"/>
      <c r="H718" s="1"/>
      <c r="I718" s="1"/>
      <c r="J718" s="1"/>
      <c r="K718" s="1"/>
      <c r="L718" s="1"/>
      <c r="M718" s="1"/>
      <c r="N718" s="1"/>
      <c r="O718" s="1"/>
      <c r="P718" s="1"/>
      <c r="Q718" s="1"/>
      <c r="R718" s="1"/>
      <c r="S718" s="1"/>
      <c r="T718" s="1"/>
      <c r="U718" s="1"/>
    </row>
    <row r="719">
      <c r="A719" s="1"/>
      <c r="B719" s="1"/>
      <c r="C719" s="1"/>
      <c r="D719" s="1"/>
      <c r="E719" s="1"/>
      <c r="F719" s="1"/>
      <c r="G719" s="1"/>
      <c r="H719" s="1"/>
      <c r="I719" s="1"/>
      <c r="J719" s="1"/>
      <c r="K719" s="1"/>
      <c r="L719" s="1"/>
      <c r="M719" s="1"/>
      <c r="N719" s="1"/>
      <c r="O719" s="1"/>
      <c r="P719" s="1"/>
      <c r="Q719" s="1"/>
      <c r="R719" s="1"/>
      <c r="S719" s="1"/>
      <c r="T719" s="1"/>
      <c r="U719" s="1"/>
    </row>
    <row r="720">
      <c r="A720" s="1"/>
      <c r="B720" s="1"/>
      <c r="C720" s="1"/>
      <c r="D720" s="1"/>
      <c r="E720" s="1"/>
      <c r="F720" s="1"/>
      <c r="G720" s="1"/>
      <c r="H720" s="1"/>
      <c r="I720" s="1"/>
      <c r="J720" s="1"/>
      <c r="K720" s="1"/>
      <c r="L720" s="1"/>
      <c r="M720" s="1"/>
      <c r="N720" s="1"/>
      <c r="O720" s="1"/>
      <c r="P720" s="1"/>
      <c r="Q720" s="1"/>
      <c r="R720" s="1"/>
      <c r="S720" s="1"/>
      <c r="T720" s="1"/>
      <c r="U720" s="1"/>
    </row>
    <row r="721">
      <c r="A721" s="1"/>
      <c r="B721" s="1"/>
      <c r="C721" s="1"/>
      <c r="D721" s="1"/>
      <c r="E721" s="1"/>
      <c r="F721" s="1"/>
      <c r="G721" s="1"/>
      <c r="H721" s="1"/>
      <c r="I721" s="1"/>
      <c r="J721" s="1"/>
      <c r="K721" s="1"/>
      <c r="L721" s="1"/>
      <c r="M721" s="1"/>
      <c r="N721" s="1"/>
      <c r="O721" s="1"/>
      <c r="P721" s="1"/>
      <c r="Q721" s="1"/>
      <c r="R721" s="1"/>
      <c r="S721" s="1"/>
      <c r="T721" s="1"/>
      <c r="U721" s="1"/>
    </row>
    <row r="722">
      <c r="A722" s="1"/>
      <c r="B722" s="1"/>
      <c r="C722" s="1"/>
      <c r="D722" s="1"/>
      <c r="E722" s="1"/>
      <c r="F722" s="1"/>
      <c r="G722" s="1"/>
      <c r="H722" s="1"/>
      <c r="I722" s="1"/>
      <c r="J722" s="1"/>
      <c r="K722" s="1"/>
      <c r="L722" s="1"/>
      <c r="M722" s="1"/>
      <c r="N722" s="1"/>
      <c r="O722" s="1"/>
      <c r="P722" s="1"/>
      <c r="Q722" s="1"/>
      <c r="R722" s="1"/>
      <c r="S722" s="1"/>
      <c r="T722" s="1"/>
      <c r="U722" s="1"/>
    </row>
    <row r="723">
      <c r="A723" s="1"/>
      <c r="B723" s="1"/>
      <c r="C723" s="1"/>
      <c r="D723" s="1"/>
      <c r="E723" s="1"/>
      <c r="F723" s="1"/>
      <c r="G723" s="1"/>
      <c r="H723" s="1"/>
      <c r="I723" s="1"/>
      <c r="J723" s="1"/>
      <c r="K723" s="1"/>
      <c r="L723" s="1"/>
      <c r="M723" s="1"/>
      <c r="N723" s="1"/>
      <c r="O723" s="1"/>
      <c r="P723" s="1"/>
      <c r="Q723" s="1"/>
      <c r="R723" s="1"/>
      <c r="S723" s="1"/>
      <c r="T723" s="1"/>
      <c r="U723" s="1"/>
    </row>
    <row r="724">
      <c r="A724" s="1"/>
      <c r="B724" s="1"/>
      <c r="C724" s="1"/>
      <c r="D724" s="1"/>
      <c r="E724" s="1"/>
      <c r="F724" s="1"/>
      <c r="G724" s="1"/>
      <c r="H724" s="1"/>
      <c r="I724" s="1"/>
      <c r="J724" s="1"/>
      <c r="K724" s="1"/>
      <c r="L724" s="1"/>
      <c r="M724" s="1"/>
      <c r="N724" s="1"/>
      <c r="O724" s="1"/>
      <c r="P724" s="1"/>
      <c r="Q724" s="1"/>
      <c r="R724" s="1"/>
      <c r="S724" s="1"/>
      <c r="T724" s="1"/>
      <c r="U724" s="1"/>
    </row>
    <row r="725">
      <c r="A725" s="1"/>
      <c r="B725" s="1"/>
      <c r="C725" s="1"/>
      <c r="D725" s="1"/>
      <c r="E725" s="1"/>
      <c r="F725" s="1"/>
      <c r="G725" s="1"/>
      <c r="H725" s="1"/>
      <c r="I725" s="1"/>
      <c r="J725" s="1"/>
      <c r="K725" s="1"/>
      <c r="L725" s="1"/>
      <c r="M725" s="1"/>
      <c r="N725" s="1"/>
      <c r="O725" s="1"/>
      <c r="P725" s="1"/>
      <c r="Q725" s="1"/>
      <c r="R725" s="1"/>
      <c r="S725" s="1"/>
      <c r="T725" s="1"/>
      <c r="U725" s="1"/>
    </row>
    <row r="726">
      <c r="A726" s="1"/>
      <c r="B726" s="1"/>
      <c r="C726" s="1"/>
      <c r="D726" s="1"/>
      <c r="E726" s="1"/>
      <c r="F726" s="1"/>
      <c r="G726" s="1"/>
      <c r="H726" s="1"/>
      <c r="I726" s="1"/>
      <c r="J726" s="1"/>
      <c r="K726" s="1"/>
      <c r="L726" s="1"/>
      <c r="M726" s="1"/>
      <c r="N726" s="1"/>
      <c r="O726" s="1"/>
      <c r="P726" s="1"/>
      <c r="Q726" s="1"/>
      <c r="R726" s="1"/>
      <c r="S726" s="1"/>
      <c r="T726" s="1"/>
      <c r="U726" s="1"/>
    </row>
    <row r="727">
      <c r="A727" s="1"/>
      <c r="B727" s="1"/>
      <c r="C727" s="1"/>
      <c r="D727" s="1"/>
      <c r="E727" s="1"/>
      <c r="F727" s="1"/>
      <c r="G727" s="1"/>
      <c r="H727" s="1"/>
      <c r="I727" s="1"/>
      <c r="J727" s="1"/>
      <c r="K727" s="1"/>
      <c r="L727" s="1"/>
      <c r="M727" s="1"/>
      <c r="N727" s="1"/>
      <c r="O727" s="1"/>
      <c r="P727" s="1"/>
      <c r="Q727" s="1"/>
      <c r="R727" s="1"/>
      <c r="S727" s="1"/>
      <c r="T727" s="1"/>
      <c r="U727" s="1"/>
    </row>
    <row r="728">
      <c r="A728" s="1"/>
      <c r="B728" s="1"/>
      <c r="C728" s="1"/>
      <c r="D728" s="1"/>
      <c r="E728" s="1"/>
      <c r="F728" s="1"/>
      <c r="G728" s="1"/>
      <c r="H728" s="1"/>
      <c r="I728" s="1"/>
      <c r="J728" s="1"/>
      <c r="K728" s="1"/>
      <c r="L728" s="1"/>
      <c r="M728" s="1"/>
      <c r="N728" s="1"/>
      <c r="O728" s="1"/>
      <c r="P728" s="1"/>
      <c r="Q728" s="1"/>
      <c r="R728" s="1"/>
      <c r="S728" s="1"/>
      <c r="T728" s="1"/>
      <c r="U728" s="1"/>
    </row>
    <row r="729">
      <c r="A729" s="1"/>
      <c r="B729" s="1"/>
      <c r="C729" s="1"/>
      <c r="D729" s="1"/>
      <c r="E729" s="1"/>
      <c r="F729" s="1"/>
      <c r="G729" s="1"/>
      <c r="H729" s="1"/>
      <c r="I729" s="1"/>
      <c r="J729" s="1"/>
      <c r="K729" s="1"/>
      <c r="L729" s="1"/>
      <c r="M729" s="1"/>
      <c r="N729" s="1"/>
      <c r="O729" s="1"/>
      <c r="P729" s="1"/>
      <c r="Q729" s="1"/>
      <c r="R729" s="1"/>
      <c r="S729" s="1"/>
      <c r="T729" s="1"/>
      <c r="U729" s="1"/>
    </row>
    <row r="730">
      <c r="A730" s="1"/>
      <c r="B730" s="1"/>
      <c r="C730" s="1"/>
      <c r="D730" s="1"/>
      <c r="E730" s="1"/>
      <c r="F730" s="1"/>
      <c r="G730" s="1"/>
      <c r="H730" s="1"/>
      <c r="I730" s="1"/>
      <c r="J730" s="1"/>
      <c r="K730" s="1"/>
      <c r="L730" s="1"/>
      <c r="M730" s="1"/>
      <c r="N730" s="1"/>
      <c r="O730" s="1"/>
      <c r="P730" s="1"/>
      <c r="Q730" s="1"/>
      <c r="R730" s="1"/>
      <c r="S730" s="1"/>
      <c r="T730" s="1"/>
      <c r="U730" s="1"/>
    </row>
    <row r="731">
      <c r="A731" s="1"/>
      <c r="B731" s="1"/>
      <c r="C731" s="1"/>
      <c r="D731" s="1"/>
      <c r="E731" s="1"/>
      <c r="F731" s="1"/>
      <c r="G731" s="1"/>
      <c r="H731" s="1"/>
      <c r="I731" s="1"/>
      <c r="J731" s="1"/>
      <c r="K731" s="1"/>
      <c r="L731" s="1"/>
      <c r="M731" s="1"/>
      <c r="N731" s="1"/>
      <c r="O731" s="1"/>
      <c r="P731" s="1"/>
      <c r="Q731" s="1"/>
      <c r="R731" s="1"/>
      <c r="S731" s="1"/>
      <c r="T731" s="1"/>
      <c r="U731" s="1"/>
    </row>
    <row r="732">
      <c r="A732" s="1"/>
      <c r="B732" s="1"/>
      <c r="C732" s="1"/>
      <c r="D732" s="1"/>
      <c r="E732" s="1"/>
      <c r="F732" s="1"/>
      <c r="G732" s="1"/>
      <c r="H732" s="1"/>
      <c r="I732" s="1"/>
      <c r="J732" s="1"/>
      <c r="K732" s="1"/>
      <c r="L732" s="1"/>
      <c r="M732" s="1"/>
      <c r="N732" s="1"/>
      <c r="O732" s="1"/>
      <c r="P732" s="1"/>
      <c r="Q732" s="1"/>
      <c r="R732" s="1"/>
      <c r="S732" s="1"/>
      <c r="T732" s="1"/>
      <c r="U732" s="1"/>
    </row>
    <row r="733">
      <c r="A733" s="1"/>
      <c r="B733" s="1"/>
      <c r="C733" s="1"/>
      <c r="D733" s="1"/>
      <c r="E733" s="1"/>
      <c r="F733" s="1"/>
      <c r="G733" s="1"/>
      <c r="H733" s="1"/>
      <c r="I733" s="1"/>
      <c r="J733" s="1"/>
      <c r="K733" s="1"/>
      <c r="L733" s="1"/>
      <c r="M733" s="1"/>
      <c r="N733" s="1"/>
      <c r="O733" s="1"/>
      <c r="P733" s="1"/>
      <c r="Q733" s="1"/>
      <c r="R733" s="1"/>
      <c r="S733" s="1"/>
      <c r="T733" s="1"/>
      <c r="U733" s="1"/>
    </row>
    <row r="734">
      <c r="A734" s="1"/>
      <c r="B734" s="1"/>
      <c r="C734" s="1"/>
      <c r="D734" s="1"/>
      <c r="E734" s="1"/>
      <c r="F734" s="1"/>
      <c r="G734" s="1"/>
      <c r="H734" s="1"/>
      <c r="I734" s="1"/>
      <c r="J734" s="1"/>
      <c r="K734" s="1"/>
      <c r="L734" s="1"/>
      <c r="M734" s="1"/>
      <c r="N734" s="1"/>
      <c r="O734" s="1"/>
      <c r="P734" s="1"/>
      <c r="Q734" s="1"/>
      <c r="R734" s="1"/>
      <c r="S734" s="1"/>
      <c r="T734" s="1"/>
      <c r="U734" s="1"/>
    </row>
    <row r="735">
      <c r="A735" s="1"/>
      <c r="B735" s="1"/>
      <c r="C735" s="1"/>
      <c r="D735" s="1"/>
      <c r="E735" s="1"/>
      <c r="F735" s="1"/>
      <c r="G735" s="1"/>
      <c r="H735" s="1"/>
      <c r="I735" s="1"/>
      <c r="J735" s="1"/>
      <c r="K735" s="1"/>
      <c r="L735" s="1"/>
      <c r="M735" s="1"/>
      <c r="N735" s="1"/>
      <c r="O735" s="1"/>
      <c r="P735" s="1"/>
      <c r="Q735" s="1"/>
      <c r="R735" s="1"/>
      <c r="S735" s="1"/>
      <c r="T735" s="1"/>
      <c r="U735" s="1"/>
    </row>
    <row r="736">
      <c r="A736" s="1"/>
      <c r="B736" s="1"/>
      <c r="C736" s="1"/>
      <c r="D736" s="1"/>
      <c r="E736" s="1"/>
      <c r="F736" s="1"/>
      <c r="G736" s="1"/>
      <c r="H736" s="1"/>
      <c r="I736" s="1"/>
      <c r="J736" s="1"/>
      <c r="K736" s="1"/>
      <c r="L736" s="1"/>
      <c r="M736" s="1"/>
      <c r="N736" s="1"/>
      <c r="O736" s="1"/>
      <c r="P736" s="1"/>
      <c r="Q736" s="1"/>
      <c r="R736" s="1"/>
      <c r="S736" s="1"/>
      <c r="T736" s="1"/>
      <c r="U736" s="1"/>
    </row>
    <row r="737">
      <c r="A737" s="1"/>
      <c r="B737" s="1"/>
      <c r="C737" s="1"/>
      <c r="D737" s="1"/>
      <c r="E737" s="1"/>
      <c r="F737" s="1"/>
      <c r="G737" s="1"/>
      <c r="H737" s="1"/>
      <c r="I737" s="1"/>
      <c r="J737" s="1"/>
      <c r="K737" s="1"/>
      <c r="L737" s="1"/>
      <c r="M737" s="1"/>
      <c r="N737" s="1"/>
      <c r="O737" s="1"/>
      <c r="P737" s="1"/>
      <c r="Q737" s="1"/>
      <c r="R737" s="1"/>
      <c r="S737" s="1"/>
      <c r="T737" s="1"/>
      <c r="U737" s="1"/>
    </row>
    <row r="738">
      <c r="A738" s="1"/>
      <c r="B738" s="1"/>
      <c r="C738" s="1"/>
      <c r="D738" s="1"/>
      <c r="E738" s="1"/>
      <c r="F738" s="1"/>
      <c r="G738" s="1"/>
      <c r="H738" s="1"/>
      <c r="I738" s="1"/>
      <c r="J738" s="1"/>
      <c r="K738" s="1"/>
      <c r="L738" s="1"/>
      <c r="M738" s="1"/>
      <c r="N738" s="1"/>
      <c r="O738" s="1"/>
      <c r="P738" s="1"/>
      <c r="Q738" s="1"/>
      <c r="R738" s="1"/>
      <c r="S738" s="1"/>
      <c r="T738" s="1"/>
      <c r="U738" s="1"/>
    </row>
    <row r="739">
      <c r="A739" s="1"/>
      <c r="B739" s="1"/>
      <c r="C739" s="1"/>
      <c r="D739" s="1"/>
      <c r="E739" s="1"/>
      <c r="F739" s="1"/>
      <c r="G739" s="1"/>
      <c r="H739" s="1"/>
      <c r="I739" s="1"/>
      <c r="J739" s="1"/>
      <c r="K739" s="1"/>
      <c r="L739" s="1"/>
      <c r="M739" s="1"/>
      <c r="N739" s="1"/>
      <c r="O739" s="1"/>
      <c r="P739" s="1"/>
      <c r="Q739" s="1"/>
      <c r="R739" s="1"/>
      <c r="S739" s="1"/>
      <c r="T739" s="1"/>
      <c r="U739" s="1"/>
    </row>
    <row r="740">
      <c r="A740" s="1"/>
      <c r="B740" s="1"/>
      <c r="C740" s="1"/>
      <c r="D740" s="1"/>
      <c r="E740" s="1"/>
      <c r="F740" s="1"/>
      <c r="G740" s="1"/>
      <c r="H740" s="1"/>
      <c r="I740" s="1"/>
      <c r="J740" s="1"/>
      <c r="K740" s="1"/>
      <c r="L740" s="1"/>
      <c r="M740" s="1"/>
      <c r="N740" s="1"/>
      <c r="O740" s="1"/>
      <c r="P740" s="1"/>
      <c r="Q740" s="1"/>
      <c r="R740" s="1"/>
      <c r="S740" s="1"/>
      <c r="T740" s="1"/>
      <c r="U740" s="1"/>
    </row>
    <row r="741">
      <c r="A741" s="1"/>
      <c r="B741" s="1"/>
      <c r="C741" s="1"/>
      <c r="D741" s="1"/>
      <c r="E741" s="1"/>
      <c r="F741" s="1"/>
      <c r="G741" s="1"/>
      <c r="H741" s="1"/>
      <c r="I741" s="1"/>
      <c r="J741" s="1"/>
      <c r="K741" s="1"/>
      <c r="L741" s="1"/>
      <c r="M741" s="1"/>
      <c r="N741" s="1"/>
      <c r="O741" s="1"/>
      <c r="P741" s="1"/>
      <c r="Q741" s="1"/>
      <c r="R741" s="1"/>
      <c r="S741" s="1"/>
      <c r="T741" s="1"/>
      <c r="U741" s="1"/>
    </row>
    <row r="742">
      <c r="A742" s="1"/>
      <c r="B742" s="1"/>
      <c r="C742" s="1"/>
      <c r="D742" s="1"/>
      <c r="E742" s="1"/>
      <c r="F742" s="1"/>
      <c r="G742" s="1"/>
      <c r="H742" s="1"/>
      <c r="I742" s="1"/>
      <c r="J742" s="1"/>
      <c r="K742" s="1"/>
      <c r="L742" s="1"/>
      <c r="M742" s="1"/>
      <c r="N742" s="1"/>
      <c r="O742" s="1"/>
      <c r="P742" s="1"/>
      <c r="Q742" s="1"/>
      <c r="R742" s="1"/>
      <c r="S742" s="1"/>
      <c r="T742" s="1"/>
      <c r="U742" s="1"/>
    </row>
    <row r="743">
      <c r="A743" s="1"/>
      <c r="B743" s="1"/>
      <c r="C743" s="1"/>
      <c r="D743" s="1"/>
      <c r="E743" s="1"/>
      <c r="F743" s="1"/>
      <c r="G743" s="1"/>
      <c r="H743" s="1"/>
      <c r="I743" s="1"/>
      <c r="J743" s="1"/>
      <c r="K743" s="1"/>
      <c r="L743" s="1"/>
      <c r="M743" s="1"/>
      <c r="N743" s="1"/>
      <c r="O743" s="1"/>
      <c r="P743" s="1"/>
      <c r="Q743" s="1"/>
      <c r="R743" s="1"/>
      <c r="S743" s="1"/>
      <c r="T743" s="1"/>
      <c r="U743" s="1"/>
    </row>
    <row r="744">
      <c r="A744" s="1"/>
      <c r="B744" s="1"/>
      <c r="C744" s="1"/>
      <c r="D744" s="1"/>
      <c r="E744" s="1"/>
      <c r="F744" s="1"/>
      <c r="G744" s="1"/>
      <c r="H744" s="1"/>
      <c r="I744" s="1"/>
      <c r="J744" s="1"/>
      <c r="K744" s="1"/>
      <c r="L744" s="1"/>
      <c r="M744" s="1"/>
      <c r="N744" s="1"/>
      <c r="O744" s="1"/>
      <c r="P744" s="1"/>
      <c r="Q744" s="1"/>
      <c r="R744" s="1"/>
      <c r="S744" s="1"/>
      <c r="T744" s="1"/>
      <c r="U744" s="1"/>
    </row>
    <row r="745">
      <c r="A745" s="1"/>
      <c r="B745" s="1"/>
      <c r="C745" s="1"/>
      <c r="D745" s="1"/>
      <c r="E745" s="1"/>
      <c r="F745" s="1"/>
      <c r="G745" s="1"/>
      <c r="H745" s="1"/>
      <c r="I745" s="1"/>
      <c r="J745" s="1"/>
      <c r="K745" s="1"/>
      <c r="L745" s="1"/>
      <c r="M745" s="1"/>
      <c r="N745" s="1"/>
      <c r="O745" s="1"/>
      <c r="P745" s="1"/>
      <c r="Q745" s="1"/>
      <c r="R745" s="1"/>
      <c r="S745" s="1"/>
      <c r="T745" s="1"/>
      <c r="U745" s="1"/>
    </row>
    <row r="746">
      <c r="A746" s="1"/>
      <c r="B746" s="1"/>
      <c r="C746" s="1"/>
      <c r="D746" s="1"/>
      <c r="E746" s="1"/>
      <c r="F746" s="1"/>
      <c r="G746" s="1"/>
      <c r="H746" s="1"/>
      <c r="I746" s="1"/>
      <c r="J746" s="1"/>
      <c r="K746" s="1"/>
      <c r="L746" s="1"/>
      <c r="M746" s="1"/>
      <c r="N746" s="1"/>
      <c r="O746" s="1"/>
      <c r="P746" s="1"/>
      <c r="Q746" s="1"/>
      <c r="R746" s="1"/>
      <c r="S746" s="1"/>
      <c r="T746" s="1"/>
      <c r="U746" s="1"/>
    </row>
    <row r="747">
      <c r="A747" s="1"/>
      <c r="B747" s="1"/>
      <c r="C747" s="1"/>
      <c r="D747" s="1"/>
      <c r="E747" s="1"/>
      <c r="F747" s="1"/>
      <c r="G747" s="1"/>
      <c r="H747" s="1"/>
      <c r="I747" s="1"/>
      <c r="J747" s="1"/>
      <c r="K747" s="1"/>
      <c r="L747" s="1"/>
      <c r="M747" s="1"/>
      <c r="N747" s="1"/>
      <c r="O747" s="1"/>
      <c r="P747" s="1"/>
      <c r="Q747" s="1"/>
      <c r="R747" s="1"/>
      <c r="S747" s="1"/>
      <c r="T747" s="1"/>
      <c r="U747" s="1"/>
    </row>
    <row r="748">
      <c r="A748" s="1"/>
      <c r="B748" s="1"/>
      <c r="C748" s="1"/>
      <c r="D748" s="1"/>
      <c r="E748" s="1"/>
      <c r="F748" s="1"/>
      <c r="G748" s="1"/>
      <c r="H748" s="1"/>
      <c r="I748" s="1"/>
      <c r="J748" s="1"/>
      <c r="K748" s="1"/>
      <c r="L748" s="1"/>
      <c r="M748" s="1"/>
      <c r="N748" s="1"/>
      <c r="O748" s="1"/>
      <c r="P748" s="1"/>
      <c r="Q748" s="1"/>
      <c r="R748" s="1"/>
      <c r="S748" s="1"/>
      <c r="T748" s="1"/>
      <c r="U748" s="1"/>
    </row>
    <row r="749">
      <c r="A749" s="1"/>
      <c r="B749" s="1"/>
      <c r="C749" s="1"/>
      <c r="D749" s="1"/>
      <c r="E749" s="1"/>
      <c r="F749" s="1"/>
      <c r="G749" s="1"/>
      <c r="H749" s="1"/>
      <c r="I749" s="1"/>
      <c r="J749" s="1"/>
      <c r="K749" s="1"/>
      <c r="L749" s="1"/>
      <c r="M749" s="1"/>
      <c r="N749" s="1"/>
      <c r="O749" s="1"/>
      <c r="P749" s="1"/>
      <c r="Q749" s="1"/>
      <c r="R749" s="1"/>
      <c r="S749" s="1"/>
      <c r="T749" s="1"/>
      <c r="U749" s="1"/>
    </row>
    <row r="750">
      <c r="A750" s="1"/>
      <c r="B750" s="1"/>
      <c r="C750" s="1"/>
      <c r="D750" s="1"/>
      <c r="E750" s="1"/>
      <c r="F750" s="1"/>
      <c r="G750" s="1"/>
      <c r="H750" s="1"/>
      <c r="I750" s="1"/>
      <c r="J750" s="1"/>
      <c r="K750" s="1"/>
      <c r="L750" s="1"/>
      <c r="M750" s="1"/>
      <c r="N750" s="1"/>
      <c r="O750" s="1"/>
      <c r="P750" s="1"/>
      <c r="Q750" s="1"/>
      <c r="R750" s="1"/>
      <c r="S750" s="1"/>
      <c r="T750" s="1"/>
      <c r="U750" s="1"/>
    </row>
    <row r="751">
      <c r="A751" s="1"/>
      <c r="B751" s="1"/>
      <c r="C751" s="1"/>
      <c r="D751" s="1"/>
      <c r="E751" s="1"/>
      <c r="F751" s="1"/>
      <c r="G751" s="1"/>
      <c r="H751" s="1"/>
      <c r="I751" s="1"/>
      <c r="J751" s="1"/>
      <c r="K751" s="1"/>
      <c r="L751" s="1"/>
      <c r="M751" s="1"/>
      <c r="N751" s="1"/>
      <c r="O751" s="1"/>
      <c r="P751" s="1"/>
      <c r="Q751" s="1"/>
      <c r="R751" s="1"/>
      <c r="S751" s="1"/>
      <c r="T751" s="1"/>
      <c r="U751" s="1"/>
    </row>
    <row r="752">
      <c r="A752" s="1"/>
      <c r="B752" s="1"/>
      <c r="C752" s="1"/>
      <c r="D752" s="1"/>
      <c r="E752" s="1"/>
      <c r="F752" s="1"/>
      <c r="G752" s="1"/>
      <c r="H752" s="1"/>
      <c r="I752" s="1"/>
      <c r="J752" s="1"/>
      <c r="K752" s="1"/>
      <c r="L752" s="1"/>
      <c r="M752" s="1"/>
      <c r="N752" s="1"/>
      <c r="O752" s="1"/>
      <c r="P752" s="1"/>
      <c r="Q752" s="1"/>
      <c r="R752" s="1"/>
      <c r="S752" s="1"/>
      <c r="T752" s="1"/>
      <c r="U752" s="1"/>
    </row>
    <row r="753">
      <c r="A753" s="1"/>
      <c r="B753" s="1"/>
      <c r="C753" s="1"/>
      <c r="D753" s="1"/>
      <c r="E753" s="1"/>
      <c r="F753" s="1"/>
      <c r="G753" s="1"/>
      <c r="H753" s="1"/>
      <c r="I753" s="1"/>
      <c r="J753" s="1"/>
      <c r="K753" s="1"/>
      <c r="L753" s="1"/>
      <c r="M753" s="1"/>
      <c r="N753" s="1"/>
      <c r="O753" s="1"/>
      <c r="P753" s="1"/>
      <c r="Q753" s="1"/>
      <c r="R753" s="1"/>
      <c r="S753" s="1"/>
      <c r="T753" s="1"/>
      <c r="U753" s="1"/>
    </row>
    <row r="754">
      <c r="A754" s="1"/>
      <c r="B754" s="1"/>
      <c r="C754" s="1"/>
      <c r="D754" s="1"/>
      <c r="E754" s="1"/>
      <c r="F754" s="1"/>
      <c r="G754" s="1"/>
      <c r="H754" s="1"/>
      <c r="I754" s="1"/>
      <c r="J754" s="1"/>
      <c r="K754" s="1"/>
      <c r="L754" s="1"/>
      <c r="M754" s="1"/>
      <c r="N754" s="1"/>
      <c r="O754" s="1"/>
      <c r="P754" s="1"/>
      <c r="Q754" s="1"/>
      <c r="R754" s="1"/>
      <c r="S754" s="1"/>
      <c r="T754" s="1"/>
      <c r="U754" s="1"/>
    </row>
    <row r="755">
      <c r="A755" s="1"/>
      <c r="B755" s="1"/>
      <c r="C755" s="1"/>
      <c r="D755" s="1"/>
      <c r="E755" s="1"/>
      <c r="F755" s="1"/>
      <c r="G755" s="1"/>
      <c r="H755" s="1"/>
      <c r="I755" s="1"/>
      <c r="J755" s="1"/>
      <c r="K755" s="1"/>
      <c r="L755" s="1"/>
      <c r="M755" s="1"/>
      <c r="N755" s="1"/>
      <c r="O755" s="1"/>
      <c r="P755" s="1"/>
      <c r="Q755" s="1"/>
      <c r="R755" s="1"/>
      <c r="S755" s="1"/>
      <c r="T755" s="1"/>
      <c r="U755" s="1"/>
    </row>
    <row r="756">
      <c r="A756" s="1"/>
      <c r="B756" s="1"/>
      <c r="C756" s="1"/>
      <c r="D756" s="1"/>
      <c r="E756" s="1"/>
      <c r="F756" s="1"/>
      <c r="G756" s="1"/>
      <c r="H756" s="1"/>
      <c r="I756" s="1"/>
      <c r="J756" s="1"/>
      <c r="K756" s="1"/>
      <c r="L756" s="1"/>
      <c r="M756" s="1"/>
      <c r="N756" s="1"/>
      <c r="O756" s="1"/>
      <c r="P756" s="1"/>
      <c r="Q756" s="1"/>
      <c r="R756" s="1"/>
      <c r="S756" s="1"/>
      <c r="T756" s="1"/>
      <c r="U756" s="1"/>
    </row>
    <row r="757">
      <c r="A757" s="1"/>
      <c r="B757" s="1"/>
      <c r="C757" s="1"/>
      <c r="D757" s="1"/>
      <c r="E757" s="1"/>
      <c r="F757" s="1"/>
      <c r="G757" s="1"/>
      <c r="H757" s="1"/>
      <c r="I757" s="1"/>
      <c r="J757" s="1"/>
      <c r="K757" s="1"/>
      <c r="L757" s="1"/>
      <c r="M757" s="1"/>
      <c r="N757" s="1"/>
      <c r="O757" s="1"/>
      <c r="P757" s="1"/>
      <c r="Q757" s="1"/>
      <c r="R757" s="1"/>
      <c r="S757" s="1"/>
      <c r="T757" s="1"/>
      <c r="U757" s="1"/>
    </row>
    <row r="758">
      <c r="A758" s="1"/>
      <c r="B758" s="1"/>
      <c r="C758" s="1"/>
      <c r="D758" s="1"/>
      <c r="E758" s="1"/>
      <c r="F758" s="1"/>
      <c r="G758" s="1"/>
      <c r="H758" s="1"/>
      <c r="I758" s="1"/>
      <c r="J758" s="1"/>
      <c r="K758" s="1"/>
      <c r="L758" s="1"/>
      <c r="M758" s="1"/>
      <c r="N758" s="1"/>
      <c r="O758" s="1"/>
      <c r="P758" s="1"/>
      <c r="Q758" s="1"/>
      <c r="R758" s="1"/>
      <c r="S758" s="1"/>
      <c r="T758" s="1"/>
      <c r="U758" s="1"/>
    </row>
    <row r="759">
      <c r="A759" s="1"/>
      <c r="B759" s="1"/>
      <c r="C759" s="1"/>
      <c r="D759" s="1"/>
      <c r="E759" s="1"/>
      <c r="F759" s="1"/>
      <c r="G759" s="1"/>
      <c r="H759" s="1"/>
      <c r="I759" s="1"/>
      <c r="J759" s="1"/>
      <c r="K759" s="1"/>
      <c r="L759" s="1"/>
      <c r="M759" s="1"/>
      <c r="N759" s="1"/>
      <c r="O759" s="1"/>
      <c r="P759" s="1"/>
      <c r="Q759" s="1"/>
      <c r="R759" s="1"/>
      <c r="S759" s="1"/>
      <c r="T759" s="1"/>
      <c r="U759" s="1"/>
    </row>
    <row r="760">
      <c r="A760" s="1"/>
      <c r="B760" s="1"/>
      <c r="C760" s="1"/>
      <c r="D760" s="1"/>
      <c r="E760" s="1"/>
      <c r="F760" s="1"/>
      <c r="G760" s="1"/>
      <c r="H760" s="1"/>
      <c r="I760" s="1"/>
      <c r="J760" s="1"/>
      <c r="K760" s="1"/>
      <c r="L760" s="1"/>
      <c r="M760" s="1"/>
      <c r="N760" s="1"/>
      <c r="O760" s="1"/>
      <c r="P760" s="1"/>
      <c r="Q760" s="1"/>
      <c r="R760" s="1"/>
      <c r="S760" s="1"/>
      <c r="T760" s="1"/>
      <c r="U760" s="1"/>
    </row>
    <row r="761">
      <c r="A761" s="1"/>
      <c r="B761" s="1"/>
      <c r="C761" s="1"/>
      <c r="D761" s="1"/>
      <c r="E761" s="1"/>
      <c r="F761" s="1"/>
      <c r="G761" s="1"/>
      <c r="H761" s="1"/>
      <c r="I761" s="1"/>
      <c r="J761" s="1"/>
      <c r="K761" s="1"/>
      <c r="L761" s="1"/>
      <c r="M761" s="1"/>
      <c r="N761" s="1"/>
      <c r="O761" s="1"/>
      <c r="P761" s="1"/>
      <c r="Q761" s="1"/>
      <c r="R761" s="1"/>
      <c r="S761" s="1"/>
      <c r="T761" s="1"/>
      <c r="U761" s="1"/>
    </row>
    <row r="762">
      <c r="A762" s="1"/>
      <c r="B762" s="1"/>
      <c r="C762" s="1"/>
      <c r="D762" s="1"/>
      <c r="E762" s="1"/>
      <c r="F762" s="1"/>
      <c r="G762" s="1"/>
      <c r="H762" s="1"/>
      <c r="I762" s="1"/>
      <c r="J762" s="1"/>
      <c r="K762" s="1"/>
      <c r="L762" s="1"/>
      <c r="M762" s="1"/>
      <c r="N762" s="1"/>
      <c r="O762" s="1"/>
      <c r="P762" s="1"/>
      <c r="Q762" s="1"/>
      <c r="R762" s="1"/>
      <c r="S762" s="1"/>
      <c r="T762" s="1"/>
      <c r="U762" s="1"/>
    </row>
    <row r="763">
      <c r="A763" s="1"/>
      <c r="B763" s="1"/>
      <c r="C763" s="1"/>
      <c r="D763" s="1"/>
      <c r="E763" s="1"/>
      <c r="F763" s="1"/>
      <c r="G763" s="1"/>
      <c r="H763" s="1"/>
      <c r="I763" s="1"/>
      <c r="J763" s="1"/>
      <c r="K763" s="1"/>
      <c r="L763" s="1"/>
      <c r="M763" s="1"/>
      <c r="N763" s="1"/>
      <c r="O763" s="1"/>
      <c r="P763" s="1"/>
      <c r="Q763" s="1"/>
      <c r="R763" s="1"/>
      <c r="S763" s="1"/>
      <c r="T763" s="1"/>
      <c r="U763" s="1"/>
    </row>
    <row r="764">
      <c r="A764" s="1"/>
      <c r="B764" s="1"/>
      <c r="C764" s="1"/>
      <c r="D764" s="1"/>
      <c r="E764" s="1"/>
      <c r="F764" s="1"/>
      <c r="G764" s="1"/>
      <c r="H764" s="1"/>
      <c r="I764" s="1"/>
      <c r="J764" s="1"/>
      <c r="K764" s="1"/>
      <c r="L764" s="1"/>
      <c r="M764" s="1"/>
      <c r="N764" s="1"/>
      <c r="O764" s="1"/>
      <c r="P764" s="1"/>
      <c r="Q764" s="1"/>
      <c r="R764" s="1"/>
      <c r="S764" s="1"/>
      <c r="T764" s="1"/>
      <c r="U764" s="1"/>
    </row>
    <row r="765">
      <c r="A765" s="1"/>
      <c r="B765" s="1"/>
      <c r="C765" s="1"/>
      <c r="D765" s="1"/>
      <c r="E765" s="1"/>
      <c r="F765" s="1"/>
      <c r="G765" s="1"/>
      <c r="H765" s="1"/>
      <c r="I765" s="1"/>
      <c r="J765" s="1"/>
      <c r="K765" s="1"/>
      <c r="L765" s="1"/>
      <c r="M765" s="1"/>
      <c r="N765" s="1"/>
      <c r="O765" s="1"/>
      <c r="P765" s="1"/>
      <c r="Q765" s="1"/>
      <c r="R765" s="1"/>
      <c r="S765" s="1"/>
      <c r="T765" s="1"/>
      <c r="U765" s="1"/>
    </row>
    <row r="766">
      <c r="A766" s="1"/>
      <c r="B766" s="1"/>
      <c r="C766" s="1"/>
      <c r="D766" s="1"/>
      <c r="E766" s="1"/>
      <c r="F766" s="1"/>
      <c r="G766" s="1"/>
      <c r="H766" s="1"/>
      <c r="I766" s="1"/>
      <c r="J766" s="1"/>
      <c r="K766" s="1"/>
      <c r="L766" s="1"/>
      <c r="M766" s="1"/>
      <c r="N766" s="1"/>
      <c r="O766" s="1"/>
      <c r="P766" s="1"/>
      <c r="Q766" s="1"/>
      <c r="R766" s="1"/>
      <c r="S766" s="1"/>
      <c r="T766" s="1"/>
      <c r="U766" s="1"/>
    </row>
    <row r="767">
      <c r="A767" s="1"/>
      <c r="B767" s="1"/>
      <c r="C767" s="1"/>
      <c r="D767" s="1"/>
      <c r="E767" s="1"/>
      <c r="F767" s="1"/>
      <c r="G767" s="1"/>
      <c r="H767" s="1"/>
      <c r="I767" s="1"/>
      <c r="J767" s="1"/>
      <c r="K767" s="1"/>
      <c r="L767" s="1"/>
      <c r="M767" s="1"/>
      <c r="N767" s="1"/>
      <c r="O767" s="1"/>
      <c r="P767" s="1"/>
      <c r="Q767" s="1"/>
      <c r="R767" s="1"/>
      <c r="S767" s="1"/>
      <c r="T767" s="1"/>
      <c r="U767" s="1"/>
    </row>
    <row r="768">
      <c r="A768" s="1"/>
      <c r="B768" s="1"/>
      <c r="C768" s="1"/>
      <c r="D768" s="1"/>
      <c r="E768" s="1"/>
      <c r="F768" s="1"/>
      <c r="G768" s="1"/>
      <c r="H768" s="1"/>
      <c r="I768" s="1"/>
      <c r="J768" s="1"/>
      <c r="K768" s="1"/>
      <c r="L768" s="1"/>
      <c r="M768" s="1"/>
      <c r="N768" s="1"/>
      <c r="O768" s="1"/>
      <c r="P768" s="1"/>
      <c r="Q768" s="1"/>
      <c r="R768" s="1"/>
      <c r="S768" s="1"/>
      <c r="T768" s="1"/>
      <c r="U768" s="1"/>
    </row>
    <row r="769">
      <c r="A769" s="1"/>
      <c r="B769" s="1"/>
      <c r="C769" s="1"/>
      <c r="D769" s="1"/>
      <c r="E769" s="1"/>
      <c r="F769" s="1"/>
      <c r="G769" s="1"/>
      <c r="H769" s="1"/>
      <c r="I769" s="1"/>
      <c r="J769" s="1"/>
      <c r="K769" s="1"/>
      <c r="L769" s="1"/>
      <c r="M769" s="1"/>
      <c r="N769" s="1"/>
      <c r="O769" s="1"/>
      <c r="P769" s="1"/>
      <c r="Q769" s="1"/>
      <c r="R769" s="1"/>
      <c r="S769" s="1"/>
      <c r="T769" s="1"/>
      <c r="U769" s="1"/>
    </row>
    <row r="770">
      <c r="A770" s="1"/>
      <c r="B770" s="1"/>
      <c r="C770" s="1"/>
      <c r="D770" s="1"/>
      <c r="E770" s="1"/>
      <c r="F770" s="1"/>
      <c r="G770" s="1"/>
      <c r="H770" s="1"/>
      <c r="I770" s="1"/>
      <c r="J770" s="1"/>
      <c r="K770" s="1"/>
      <c r="L770" s="1"/>
      <c r="M770" s="1"/>
      <c r="N770" s="1"/>
      <c r="O770" s="1"/>
      <c r="P770" s="1"/>
      <c r="Q770" s="1"/>
      <c r="R770" s="1"/>
      <c r="S770" s="1"/>
      <c r="T770" s="1"/>
      <c r="U770" s="1"/>
    </row>
    <row r="771">
      <c r="A771" s="1"/>
      <c r="B771" s="1"/>
      <c r="C771" s="1"/>
      <c r="D771" s="1"/>
      <c r="E771" s="1"/>
      <c r="F771" s="1"/>
      <c r="G771" s="1"/>
      <c r="H771" s="1"/>
      <c r="I771" s="1"/>
      <c r="J771" s="1"/>
      <c r="K771" s="1"/>
      <c r="L771" s="1"/>
      <c r="M771" s="1"/>
      <c r="N771" s="1"/>
      <c r="O771" s="1"/>
      <c r="P771" s="1"/>
      <c r="Q771" s="1"/>
      <c r="R771" s="1"/>
      <c r="S771" s="1"/>
      <c r="T771" s="1"/>
      <c r="U771" s="1"/>
    </row>
    <row r="772">
      <c r="A772" s="1"/>
      <c r="B772" s="1"/>
      <c r="C772" s="1"/>
      <c r="D772" s="1"/>
      <c r="E772" s="1"/>
      <c r="F772" s="1"/>
      <c r="G772" s="1"/>
      <c r="H772" s="1"/>
      <c r="I772" s="1"/>
      <c r="J772" s="1"/>
      <c r="K772" s="1"/>
      <c r="L772" s="1"/>
      <c r="M772" s="1"/>
      <c r="N772" s="1"/>
      <c r="O772" s="1"/>
      <c r="P772" s="1"/>
      <c r="Q772" s="1"/>
      <c r="R772" s="1"/>
      <c r="S772" s="1"/>
      <c r="T772" s="1"/>
      <c r="U772" s="1"/>
    </row>
    <row r="773">
      <c r="A773" s="1"/>
      <c r="B773" s="1"/>
      <c r="C773" s="1"/>
      <c r="D773" s="1"/>
      <c r="E773" s="1"/>
      <c r="F773" s="1"/>
      <c r="G773" s="1"/>
      <c r="H773" s="1"/>
      <c r="I773" s="1"/>
      <c r="J773" s="1"/>
      <c r="K773" s="1"/>
      <c r="L773" s="1"/>
      <c r="M773" s="1"/>
      <c r="N773" s="1"/>
      <c r="O773" s="1"/>
      <c r="P773" s="1"/>
      <c r="Q773" s="1"/>
      <c r="R773" s="1"/>
      <c r="S773" s="1"/>
      <c r="T773" s="1"/>
      <c r="U773" s="1"/>
    </row>
    <row r="774">
      <c r="A774" s="1"/>
      <c r="B774" s="1"/>
      <c r="C774" s="1"/>
      <c r="D774" s="1"/>
      <c r="E774" s="1"/>
      <c r="F774" s="1"/>
      <c r="G774" s="1"/>
      <c r="H774" s="1"/>
      <c r="I774" s="1"/>
      <c r="J774" s="1"/>
      <c r="K774" s="1"/>
      <c r="L774" s="1"/>
      <c r="M774" s="1"/>
      <c r="N774" s="1"/>
      <c r="O774" s="1"/>
      <c r="P774" s="1"/>
      <c r="Q774" s="1"/>
      <c r="R774" s="1"/>
      <c r="S774" s="1"/>
      <c r="T774" s="1"/>
      <c r="U774" s="1"/>
    </row>
    <row r="775">
      <c r="A775" s="1"/>
      <c r="B775" s="1"/>
      <c r="C775" s="1"/>
      <c r="D775" s="1"/>
      <c r="E775" s="1"/>
      <c r="F775" s="1"/>
      <c r="G775" s="1"/>
      <c r="H775" s="1"/>
      <c r="I775" s="1"/>
      <c r="J775" s="1"/>
      <c r="K775" s="1"/>
      <c r="L775" s="1"/>
      <c r="M775" s="1"/>
      <c r="N775" s="1"/>
      <c r="O775" s="1"/>
      <c r="P775" s="1"/>
      <c r="Q775" s="1"/>
      <c r="R775" s="1"/>
      <c r="S775" s="1"/>
      <c r="T775" s="1"/>
      <c r="U775" s="1"/>
    </row>
    <row r="776">
      <c r="A776" s="1"/>
      <c r="B776" s="1"/>
      <c r="C776" s="1"/>
      <c r="D776" s="1"/>
      <c r="E776" s="1"/>
      <c r="F776" s="1"/>
      <c r="G776" s="1"/>
      <c r="H776" s="1"/>
      <c r="I776" s="1"/>
      <c r="J776" s="1"/>
      <c r="K776" s="1"/>
      <c r="L776" s="1"/>
      <c r="M776" s="1"/>
      <c r="N776" s="1"/>
      <c r="O776" s="1"/>
      <c r="P776" s="1"/>
      <c r="Q776" s="1"/>
      <c r="R776" s="1"/>
      <c r="S776" s="1"/>
      <c r="T776" s="1"/>
      <c r="U776" s="1"/>
    </row>
    <row r="777">
      <c r="A777" s="1"/>
      <c r="B777" s="1"/>
      <c r="C777" s="1"/>
      <c r="D777" s="1"/>
      <c r="E777" s="1"/>
      <c r="F777" s="1"/>
      <c r="G777" s="1"/>
      <c r="H777" s="1"/>
      <c r="I777" s="1"/>
      <c r="J777" s="1"/>
      <c r="K777" s="1"/>
      <c r="L777" s="1"/>
      <c r="M777" s="1"/>
      <c r="N777" s="1"/>
      <c r="O777" s="1"/>
      <c r="P777" s="1"/>
      <c r="Q777" s="1"/>
      <c r="R777" s="1"/>
      <c r="S777" s="1"/>
      <c r="T777" s="1"/>
      <c r="U777" s="1"/>
    </row>
    <row r="778">
      <c r="A778" s="1"/>
      <c r="B778" s="1"/>
      <c r="C778" s="1"/>
      <c r="D778" s="1"/>
      <c r="E778" s="1"/>
      <c r="F778" s="1"/>
      <c r="G778" s="1"/>
      <c r="H778" s="1"/>
      <c r="I778" s="1"/>
      <c r="J778" s="1"/>
      <c r="K778" s="1"/>
      <c r="L778" s="1"/>
      <c r="M778" s="1"/>
      <c r="N778" s="1"/>
      <c r="O778" s="1"/>
      <c r="P778" s="1"/>
      <c r="Q778" s="1"/>
      <c r="R778" s="1"/>
      <c r="S778" s="1"/>
      <c r="T778" s="1"/>
      <c r="U778" s="1"/>
    </row>
    <row r="779">
      <c r="A779" s="1"/>
      <c r="B779" s="1"/>
      <c r="C779" s="1"/>
      <c r="D779" s="1"/>
      <c r="E779" s="1"/>
      <c r="F779" s="1"/>
      <c r="G779" s="1"/>
      <c r="H779" s="1"/>
      <c r="I779" s="1"/>
      <c r="J779" s="1"/>
      <c r="K779" s="1"/>
      <c r="L779" s="1"/>
      <c r="M779" s="1"/>
      <c r="N779" s="1"/>
      <c r="O779" s="1"/>
      <c r="P779" s="1"/>
      <c r="Q779" s="1"/>
      <c r="R779" s="1"/>
      <c r="S779" s="1"/>
      <c r="T779" s="1"/>
      <c r="U779" s="1"/>
    </row>
    <row r="780">
      <c r="A780" s="1"/>
      <c r="B780" s="1"/>
      <c r="C780" s="1"/>
      <c r="D780" s="1"/>
      <c r="E780" s="1"/>
      <c r="F780" s="1"/>
      <c r="G780" s="1"/>
      <c r="H780" s="1"/>
      <c r="I780" s="1"/>
      <c r="J780" s="1"/>
      <c r="K780" s="1"/>
      <c r="L780" s="1"/>
      <c r="M780" s="1"/>
      <c r="N780" s="1"/>
      <c r="O780" s="1"/>
      <c r="P780" s="1"/>
      <c r="Q780" s="1"/>
      <c r="R780" s="1"/>
      <c r="S780" s="1"/>
      <c r="T780" s="1"/>
      <c r="U780" s="1"/>
    </row>
    <row r="781">
      <c r="A781" s="1"/>
      <c r="B781" s="1"/>
      <c r="C781" s="1"/>
      <c r="D781" s="1"/>
      <c r="E781" s="1"/>
      <c r="F781" s="1"/>
      <c r="G781" s="1"/>
      <c r="H781" s="1"/>
      <c r="I781" s="1"/>
      <c r="J781" s="1"/>
      <c r="K781" s="1"/>
      <c r="L781" s="1"/>
      <c r="M781" s="1"/>
      <c r="N781" s="1"/>
      <c r="O781" s="1"/>
      <c r="P781" s="1"/>
      <c r="Q781" s="1"/>
      <c r="R781" s="1"/>
      <c r="S781" s="1"/>
      <c r="T781" s="1"/>
      <c r="U781" s="1"/>
    </row>
    <row r="782">
      <c r="A782" s="1"/>
      <c r="B782" s="1"/>
      <c r="C782" s="1"/>
      <c r="D782" s="1"/>
      <c r="E782" s="1"/>
      <c r="F782" s="1"/>
      <c r="G782" s="1"/>
      <c r="H782" s="1"/>
      <c r="I782" s="1"/>
      <c r="J782" s="1"/>
      <c r="K782" s="1"/>
      <c r="L782" s="1"/>
      <c r="M782" s="1"/>
      <c r="N782" s="1"/>
      <c r="O782" s="1"/>
      <c r="P782" s="1"/>
      <c r="Q782" s="1"/>
      <c r="R782" s="1"/>
      <c r="S782" s="1"/>
      <c r="T782" s="1"/>
      <c r="U782" s="1"/>
    </row>
    <row r="783">
      <c r="A783" s="1"/>
      <c r="B783" s="1"/>
      <c r="C783" s="1"/>
      <c r="D783" s="1"/>
      <c r="E783" s="1"/>
      <c r="F783" s="1"/>
      <c r="G783" s="1"/>
      <c r="H783" s="1"/>
      <c r="I783" s="1"/>
      <c r="J783" s="1"/>
      <c r="K783" s="1"/>
      <c r="L783" s="1"/>
      <c r="M783" s="1"/>
      <c r="N783" s="1"/>
      <c r="O783" s="1"/>
      <c r="P783" s="1"/>
      <c r="Q783" s="1"/>
      <c r="R783" s="1"/>
      <c r="S783" s="1"/>
      <c r="T783" s="1"/>
      <c r="U783" s="1"/>
    </row>
    <row r="784">
      <c r="A784" s="1"/>
      <c r="B784" s="1"/>
      <c r="C784" s="1"/>
      <c r="D784" s="1"/>
      <c r="E784" s="1"/>
      <c r="F784" s="1"/>
      <c r="G784" s="1"/>
      <c r="H784" s="1"/>
      <c r="I784" s="1"/>
      <c r="J784" s="1"/>
      <c r="K784" s="1"/>
      <c r="L784" s="1"/>
      <c r="M784" s="1"/>
      <c r="N784" s="1"/>
      <c r="O784" s="1"/>
      <c r="P784" s="1"/>
      <c r="Q784" s="1"/>
      <c r="R784" s="1"/>
      <c r="S784" s="1"/>
      <c r="T784" s="1"/>
      <c r="U784" s="1"/>
    </row>
    <row r="785">
      <c r="A785" s="1"/>
      <c r="B785" s="1"/>
      <c r="C785" s="1"/>
      <c r="D785" s="1"/>
      <c r="E785" s="1"/>
      <c r="F785" s="1"/>
      <c r="G785" s="1"/>
      <c r="H785" s="1"/>
      <c r="I785" s="1"/>
      <c r="J785" s="1"/>
      <c r="K785" s="1"/>
      <c r="L785" s="1"/>
      <c r="M785" s="1"/>
      <c r="N785" s="1"/>
      <c r="O785" s="1"/>
      <c r="P785" s="1"/>
      <c r="Q785" s="1"/>
      <c r="R785" s="1"/>
      <c r="S785" s="1"/>
      <c r="T785" s="1"/>
      <c r="U785" s="1"/>
    </row>
    <row r="786">
      <c r="A786" s="1"/>
      <c r="B786" s="1"/>
      <c r="C786" s="1"/>
      <c r="D786" s="1"/>
      <c r="E786" s="1"/>
      <c r="F786" s="1"/>
      <c r="G786" s="1"/>
      <c r="H786" s="1"/>
      <c r="I786" s="1"/>
      <c r="J786" s="1"/>
      <c r="K786" s="1"/>
      <c r="L786" s="1"/>
      <c r="M786" s="1"/>
      <c r="N786" s="1"/>
      <c r="O786" s="1"/>
      <c r="P786" s="1"/>
      <c r="Q786" s="1"/>
      <c r="R786" s="1"/>
      <c r="S786" s="1"/>
      <c r="T786" s="1"/>
      <c r="U786" s="1"/>
    </row>
    <row r="787">
      <c r="A787" s="1"/>
      <c r="B787" s="1"/>
      <c r="C787" s="1"/>
      <c r="D787" s="1"/>
      <c r="E787" s="1"/>
      <c r="F787" s="1"/>
      <c r="G787" s="1"/>
      <c r="H787" s="1"/>
      <c r="I787" s="1"/>
      <c r="J787" s="1"/>
      <c r="K787" s="1"/>
      <c r="L787" s="1"/>
      <c r="M787" s="1"/>
      <c r="N787" s="1"/>
      <c r="O787" s="1"/>
      <c r="P787" s="1"/>
      <c r="Q787" s="1"/>
      <c r="R787" s="1"/>
      <c r="S787" s="1"/>
      <c r="T787" s="1"/>
      <c r="U787" s="1"/>
    </row>
    <row r="788">
      <c r="A788" s="1"/>
      <c r="B788" s="1"/>
      <c r="C788" s="1"/>
      <c r="D788" s="1"/>
      <c r="E788" s="1"/>
      <c r="F788" s="1"/>
      <c r="G788" s="1"/>
      <c r="H788" s="1"/>
      <c r="I788" s="1"/>
      <c r="J788" s="1"/>
      <c r="K788" s="1"/>
      <c r="L788" s="1"/>
      <c r="M788" s="1"/>
      <c r="N788" s="1"/>
      <c r="O788" s="1"/>
      <c r="P788" s="1"/>
      <c r="Q788" s="1"/>
      <c r="R788" s="1"/>
      <c r="S788" s="1"/>
      <c r="T788" s="1"/>
      <c r="U788" s="1"/>
    </row>
    <row r="789">
      <c r="A789" s="1"/>
      <c r="B789" s="1"/>
      <c r="C789" s="1"/>
      <c r="D789" s="1"/>
      <c r="E789" s="1"/>
      <c r="F789" s="1"/>
      <c r="G789" s="1"/>
      <c r="H789" s="1"/>
      <c r="I789" s="1"/>
      <c r="J789" s="1"/>
      <c r="K789" s="1"/>
      <c r="L789" s="1"/>
      <c r="M789" s="1"/>
      <c r="N789" s="1"/>
      <c r="O789" s="1"/>
      <c r="P789" s="1"/>
      <c r="Q789" s="1"/>
      <c r="R789" s="1"/>
      <c r="S789" s="1"/>
      <c r="T789" s="1"/>
      <c r="U789" s="1"/>
    </row>
    <row r="790">
      <c r="A790" s="1"/>
      <c r="B790" s="1"/>
      <c r="C790" s="1"/>
      <c r="D790" s="1"/>
      <c r="E790" s="1"/>
      <c r="F790" s="1"/>
      <c r="G790" s="1"/>
      <c r="H790" s="1"/>
      <c r="I790" s="1"/>
      <c r="J790" s="1"/>
      <c r="K790" s="1"/>
      <c r="L790" s="1"/>
      <c r="M790" s="1"/>
      <c r="N790" s="1"/>
      <c r="O790" s="1"/>
      <c r="P790" s="1"/>
      <c r="Q790" s="1"/>
      <c r="R790" s="1"/>
      <c r="S790" s="1"/>
      <c r="T790" s="1"/>
      <c r="U790" s="1"/>
    </row>
    <row r="791">
      <c r="A791" s="1"/>
      <c r="B791" s="1"/>
      <c r="C791" s="1"/>
      <c r="D791" s="1"/>
      <c r="E791" s="1"/>
      <c r="F791" s="1"/>
      <c r="G791" s="1"/>
      <c r="H791" s="1"/>
      <c r="I791" s="1"/>
      <c r="J791" s="1"/>
      <c r="K791" s="1"/>
      <c r="L791" s="1"/>
      <c r="M791" s="1"/>
      <c r="N791" s="1"/>
      <c r="O791" s="1"/>
      <c r="P791" s="1"/>
      <c r="Q791" s="1"/>
      <c r="R791" s="1"/>
      <c r="S791" s="1"/>
      <c r="T791" s="1"/>
      <c r="U791" s="1"/>
    </row>
    <row r="792">
      <c r="A792" s="1"/>
      <c r="B792" s="1"/>
      <c r="C792" s="1"/>
      <c r="D792" s="1"/>
      <c r="E792" s="1"/>
      <c r="F792" s="1"/>
      <c r="G792" s="1"/>
      <c r="H792" s="1"/>
      <c r="I792" s="1"/>
      <c r="J792" s="1"/>
      <c r="K792" s="1"/>
      <c r="L792" s="1"/>
      <c r="M792" s="1"/>
      <c r="N792" s="1"/>
      <c r="O792" s="1"/>
      <c r="P792" s="1"/>
      <c r="Q792" s="1"/>
      <c r="R792" s="1"/>
      <c r="S792" s="1"/>
      <c r="T792" s="1"/>
      <c r="U792" s="1"/>
    </row>
    <row r="793">
      <c r="A793" s="1"/>
      <c r="B793" s="1"/>
      <c r="C793" s="1"/>
      <c r="D793" s="1"/>
      <c r="E793" s="1"/>
      <c r="F793" s="1"/>
      <c r="G793" s="1"/>
      <c r="H793" s="1"/>
      <c r="I793" s="1"/>
      <c r="J793" s="1"/>
      <c r="K793" s="1"/>
      <c r="L793" s="1"/>
      <c r="M793" s="1"/>
      <c r="N793" s="1"/>
      <c r="O793" s="1"/>
      <c r="P793" s="1"/>
      <c r="Q793" s="1"/>
      <c r="R793" s="1"/>
      <c r="S793" s="1"/>
      <c r="T793" s="1"/>
      <c r="U793" s="1"/>
    </row>
    <row r="794">
      <c r="A794" s="1"/>
      <c r="B794" s="1"/>
      <c r="C794" s="1"/>
      <c r="D794" s="1"/>
      <c r="E794" s="1"/>
      <c r="F794" s="1"/>
      <c r="G794" s="1"/>
      <c r="H794" s="1"/>
      <c r="I794" s="1"/>
      <c r="J794" s="1"/>
      <c r="K794" s="1"/>
      <c r="L794" s="1"/>
      <c r="M794" s="1"/>
      <c r="N794" s="1"/>
      <c r="O794" s="1"/>
      <c r="P794" s="1"/>
      <c r="Q794" s="1"/>
      <c r="R794" s="1"/>
      <c r="S794" s="1"/>
      <c r="T794" s="1"/>
      <c r="U794" s="1"/>
    </row>
    <row r="795">
      <c r="A795" s="1"/>
      <c r="B795" s="1"/>
      <c r="C795" s="1"/>
      <c r="D795" s="1"/>
      <c r="E795" s="1"/>
      <c r="F795" s="1"/>
      <c r="G795" s="1"/>
      <c r="H795" s="1"/>
      <c r="I795" s="1"/>
      <c r="J795" s="1"/>
      <c r="K795" s="1"/>
      <c r="L795" s="1"/>
      <c r="M795" s="1"/>
      <c r="N795" s="1"/>
      <c r="O795" s="1"/>
      <c r="P795" s="1"/>
      <c r="Q795" s="1"/>
      <c r="R795" s="1"/>
      <c r="S795" s="1"/>
      <c r="T795" s="1"/>
      <c r="U795" s="1"/>
    </row>
    <row r="796">
      <c r="A796" s="1"/>
      <c r="B796" s="1"/>
      <c r="C796" s="1"/>
      <c r="D796" s="1"/>
      <c r="E796" s="1"/>
      <c r="F796" s="1"/>
      <c r="G796" s="1"/>
      <c r="H796" s="1"/>
      <c r="I796" s="1"/>
      <c r="J796" s="1"/>
      <c r="K796" s="1"/>
      <c r="L796" s="1"/>
      <c r="M796" s="1"/>
      <c r="N796" s="1"/>
      <c r="O796" s="1"/>
      <c r="P796" s="1"/>
      <c r="Q796" s="1"/>
      <c r="R796" s="1"/>
      <c r="S796" s="1"/>
      <c r="T796" s="1"/>
      <c r="U796" s="1"/>
    </row>
    <row r="797">
      <c r="A797" s="1"/>
      <c r="B797" s="1"/>
      <c r="C797" s="1"/>
      <c r="D797" s="1"/>
      <c r="E797" s="1"/>
      <c r="F797" s="1"/>
      <c r="G797" s="1"/>
      <c r="H797" s="1"/>
      <c r="I797" s="1"/>
      <c r="J797" s="1"/>
      <c r="K797" s="1"/>
      <c r="L797" s="1"/>
      <c r="M797" s="1"/>
      <c r="N797" s="1"/>
      <c r="O797" s="1"/>
      <c r="P797" s="1"/>
      <c r="Q797" s="1"/>
      <c r="R797" s="1"/>
      <c r="S797" s="1"/>
      <c r="T797" s="1"/>
      <c r="U797" s="1"/>
    </row>
    <row r="798">
      <c r="A798" s="1"/>
      <c r="B798" s="1"/>
      <c r="C798" s="1"/>
      <c r="D798" s="1"/>
      <c r="E798" s="1"/>
      <c r="F798" s="1"/>
      <c r="G798" s="1"/>
      <c r="H798" s="1"/>
      <c r="I798" s="1"/>
      <c r="J798" s="1"/>
      <c r="K798" s="1"/>
      <c r="L798" s="1"/>
      <c r="M798" s="1"/>
      <c r="N798" s="1"/>
      <c r="O798" s="1"/>
      <c r="P798" s="1"/>
      <c r="Q798" s="1"/>
      <c r="R798" s="1"/>
      <c r="S798" s="1"/>
      <c r="T798" s="1"/>
      <c r="U798" s="1"/>
    </row>
    <row r="799">
      <c r="A799" s="1"/>
      <c r="B799" s="1"/>
      <c r="C799" s="1"/>
      <c r="D799" s="1"/>
      <c r="E799" s="1"/>
      <c r="F799" s="1"/>
      <c r="G799" s="1"/>
      <c r="H799" s="1"/>
      <c r="I799" s="1"/>
      <c r="J799" s="1"/>
      <c r="K799" s="1"/>
      <c r="L799" s="1"/>
      <c r="M799" s="1"/>
      <c r="N799" s="1"/>
      <c r="O799" s="1"/>
      <c r="P799" s="1"/>
      <c r="Q799" s="1"/>
      <c r="R799" s="1"/>
      <c r="S799" s="1"/>
      <c r="T799" s="1"/>
      <c r="U799" s="1"/>
    </row>
    <row r="800">
      <c r="A800" s="1"/>
      <c r="B800" s="1"/>
      <c r="C800" s="1"/>
      <c r="D800" s="1"/>
      <c r="E800" s="1"/>
      <c r="F800" s="1"/>
      <c r="G800" s="1"/>
      <c r="H800" s="1"/>
      <c r="I800" s="1"/>
      <c r="J800" s="1"/>
      <c r="K800" s="1"/>
      <c r="L800" s="1"/>
      <c r="M800" s="1"/>
      <c r="N800" s="1"/>
      <c r="O800" s="1"/>
      <c r="P800" s="1"/>
      <c r="Q800" s="1"/>
      <c r="R800" s="1"/>
      <c r="S800" s="1"/>
      <c r="T800" s="1"/>
      <c r="U800" s="1"/>
    </row>
    <row r="801">
      <c r="A801" s="1"/>
      <c r="B801" s="1"/>
      <c r="C801" s="1"/>
      <c r="D801" s="1"/>
      <c r="E801" s="1"/>
      <c r="F801" s="1"/>
      <c r="G801" s="1"/>
      <c r="H801" s="1"/>
      <c r="I801" s="1"/>
      <c r="J801" s="1"/>
      <c r="K801" s="1"/>
      <c r="L801" s="1"/>
      <c r="M801" s="1"/>
      <c r="N801" s="1"/>
      <c r="O801" s="1"/>
      <c r="P801" s="1"/>
      <c r="Q801" s="1"/>
      <c r="R801" s="1"/>
      <c r="S801" s="1"/>
      <c r="T801" s="1"/>
      <c r="U801" s="1"/>
    </row>
    <row r="802">
      <c r="A802" s="1"/>
      <c r="B802" s="1"/>
      <c r="C802" s="1"/>
      <c r="D802" s="1"/>
      <c r="E802" s="1"/>
      <c r="F802" s="1"/>
      <c r="G802" s="1"/>
      <c r="H802" s="1"/>
      <c r="I802" s="1"/>
      <c r="J802" s="1"/>
      <c r="K802" s="1"/>
      <c r="L802" s="1"/>
      <c r="M802" s="1"/>
      <c r="N802" s="1"/>
      <c r="O802" s="1"/>
      <c r="P802" s="1"/>
      <c r="Q802" s="1"/>
      <c r="R802" s="1"/>
      <c r="S802" s="1"/>
      <c r="T802" s="1"/>
      <c r="U802" s="1"/>
    </row>
    <row r="803">
      <c r="A803" s="1"/>
      <c r="B803" s="1"/>
      <c r="C803" s="1"/>
      <c r="D803" s="1"/>
      <c r="E803" s="1"/>
      <c r="F803" s="1"/>
      <c r="G803" s="1"/>
      <c r="H803" s="1"/>
      <c r="I803" s="1"/>
      <c r="J803" s="1"/>
      <c r="K803" s="1"/>
      <c r="L803" s="1"/>
      <c r="M803" s="1"/>
      <c r="N803" s="1"/>
      <c r="O803" s="1"/>
      <c r="P803" s="1"/>
      <c r="Q803" s="1"/>
      <c r="R803" s="1"/>
      <c r="S803" s="1"/>
      <c r="T803" s="1"/>
      <c r="U803" s="1"/>
    </row>
    <row r="804">
      <c r="A804" s="1"/>
      <c r="B804" s="1"/>
      <c r="C804" s="1"/>
      <c r="D804" s="1"/>
      <c r="E804" s="1"/>
      <c r="F804" s="1"/>
      <c r="G804" s="1"/>
      <c r="H804" s="1"/>
      <c r="I804" s="1"/>
      <c r="J804" s="1"/>
      <c r="K804" s="1"/>
      <c r="L804" s="1"/>
      <c r="M804" s="1"/>
      <c r="N804" s="1"/>
      <c r="O804" s="1"/>
      <c r="P804" s="1"/>
      <c r="Q804" s="1"/>
      <c r="R804" s="1"/>
      <c r="S804" s="1"/>
      <c r="T804" s="1"/>
      <c r="U804" s="1"/>
    </row>
    <row r="805">
      <c r="A805" s="1"/>
      <c r="B805" s="1"/>
      <c r="C805" s="1"/>
      <c r="D805" s="1"/>
      <c r="E805" s="1"/>
      <c r="F805" s="1"/>
      <c r="G805" s="1"/>
      <c r="H805" s="1"/>
      <c r="I805" s="1"/>
      <c r="J805" s="1"/>
      <c r="K805" s="1"/>
      <c r="L805" s="1"/>
      <c r="M805" s="1"/>
      <c r="N805" s="1"/>
      <c r="O805" s="1"/>
      <c r="P805" s="1"/>
      <c r="Q805" s="1"/>
      <c r="R805" s="1"/>
      <c r="S805" s="1"/>
      <c r="T805" s="1"/>
      <c r="U805" s="1"/>
    </row>
    <row r="806">
      <c r="A806" s="1"/>
      <c r="B806" s="1"/>
      <c r="C806" s="1"/>
      <c r="D806" s="1"/>
      <c r="E806" s="1"/>
      <c r="F806" s="1"/>
      <c r="G806" s="1"/>
      <c r="H806" s="1"/>
      <c r="I806" s="1"/>
      <c r="J806" s="1"/>
      <c r="K806" s="1"/>
      <c r="L806" s="1"/>
      <c r="M806" s="1"/>
      <c r="N806" s="1"/>
      <c r="O806" s="1"/>
      <c r="P806" s="1"/>
      <c r="Q806" s="1"/>
      <c r="R806" s="1"/>
      <c r="S806" s="1"/>
      <c r="T806" s="1"/>
      <c r="U806" s="1"/>
    </row>
    <row r="807">
      <c r="A807" s="1"/>
      <c r="B807" s="1"/>
      <c r="C807" s="1"/>
      <c r="D807" s="1"/>
      <c r="E807" s="1"/>
      <c r="F807" s="1"/>
      <c r="G807" s="1"/>
      <c r="H807" s="1"/>
      <c r="I807" s="1"/>
      <c r="J807" s="1"/>
      <c r="K807" s="1"/>
      <c r="L807" s="1"/>
      <c r="M807" s="1"/>
      <c r="N807" s="1"/>
      <c r="O807" s="1"/>
      <c r="P807" s="1"/>
      <c r="Q807" s="1"/>
      <c r="R807" s="1"/>
      <c r="S807" s="1"/>
      <c r="T807" s="1"/>
      <c r="U807" s="1"/>
    </row>
    <row r="808">
      <c r="A808" s="1"/>
      <c r="B808" s="1"/>
      <c r="C808" s="1"/>
      <c r="D808" s="1"/>
      <c r="E808" s="1"/>
      <c r="F808" s="1"/>
      <c r="G808" s="1"/>
      <c r="H808" s="1"/>
      <c r="I808" s="1"/>
      <c r="J808" s="1"/>
      <c r="K808" s="1"/>
      <c r="L808" s="1"/>
      <c r="M808" s="1"/>
      <c r="N808" s="1"/>
      <c r="O808" s="1"/>
      <c r="P808" s="1"/>
      <c r="Q808" s="1"/>
      <c r="R808" s="1"/>
      <c r="S808" s="1"/>
      <c r="T808" s="1"/>
      <c r="U808" s="1"/>
    </row>
    <row r="809">
      <c r="A809" s="1"/>
      <c r="B809" s="1"/>
      <c r="C809" s="1"/>
      <c r="D809" s="1"/>
      <c r="E809" s="1"/>
      <c r="F809" s="1"/>
      <c r="G809" s="1"/>
      <c r="H809" s="1"/>
      <c r="I809" s="1"/>
      <c r="J809" s="1"/>
      <c r="K809" s="1"/>
      <c r="L809" s="1"/>
      <c r="M809" s="1"/>
      <c r="N809" s="1"/>
      <c r="O809" s="1"/>
      <c r="P809" s="1"/>
      <c r="Q809" s="1"/>
      <c r="R809" s="1"/>
      <c r="S809" s="1"/>
      <c r="T809" s="1"/>
      <c r="U809" s="1"/>
    </row>
    <row r="810">
      <c r="A810" s="1"/>
      <c r="B810" s="1"/>
      <c r="C810" s="1"/>
      <c r="D810" s="1"/>
      <c r="E810" s="1"/>
      <c r="F810" s="1"/>
      <c r="G810" s="1"/>
      <c r="H810" s="1"/>
      <c r="I810" s="1"/>
      <c r="J810" s="1"/>
      <c r="K810" s="1"/>
      <c r="L810" s="1"/>
      <c r="M810" s="1"/>
      <c r="N810" s="1"/>
      <c r="O810" s="1"/>
      <c r="P810" s="1"/>
      <c r="Q810" s="1"/>
      <c r="R810" s="1"/>
      <c r="S810" s="1"/>
      <c r="T810" s="1"/>
      <c r="U810" s="1"/>
    </row>
    <row r="811">
      <c r="A811" s="1"/>
      <c r="B811" s="1"/>
      <c r="C811" s="1"/>
      <c r="D811" s="1"/>
      <c r="E811" s="1"/>
      <c r="F811" s="1"/>
      <c r="G811" s="1"/>
      <c r="H811" s="1"/>
      <c r="I811" s="1"/>
      <c r="J811" s="1"/>
      <c r="K811" s="1"/>
      <c r="L811" s="1"/>
      <c r="M811" s="1"/>
      <c r="N811" s="1"/>
      <c r="O811" s="1"/>
      <c r="P811" s="1"/>
      <c r="Q811" s="1"/>
      <c r="R811" s="1"/>
      <c r="S811" s="1"/>
      <c r="T811" s="1"/>
      <c r="U811" s="1"/>
    </row>
    <row r="812">
      <c r="A812" s="1"/>
      <c r="B812" s="1"/>
      <c r="C812" s="1"/>
      <c r="D812" s="1"/>
      <c r="E812" s="1"/>
      <c r="F812" s="1"/>
      <c r="G812" s="1"/>
      <c r="H812" s="1"/>
      <c r="I812" s="1"/>
      <c r="J812" s="1"/>
      <c r="K812" s="1"/>
      <c r="L812" s="1"/>
      <c r="M812" s="1"/>
      <c r="N812" s="1"/>
      <c r="O812" s="1"/>
      <c r="P812" s="1"/>
      <c r="Q812" s="1"/>
      <c r="R812" s="1"/>
      <c r="S812" s="1"/>
      <c r="T812" s="1"/>
      <c r="U812" s="1"/>
    </row>
    <row r="813">
      <c r="A813" s="1"/>
      <c r="B813" s="1"/>
      <c r="C813" s="1"/>
      <c r="D813" s="1"/>
      <c r="E813" s="1"/>
      <c r="F813" s="1"/>
      <c r="G813" s="1"/>
      <c r="H813" s="1"/>
      <c r="I813" s="1"/>
      <c r="J813" s="1"/>
      <c r="K813" s="1"/>
      <c r="L813" s="1"/>
      <c r="M813" s="1"/>
      <c r="N813" s="1"/>
      <c r="O813" s="1"/>
      <c r="P813" s="1"/>
      <c r="Q813" s="1"/>
      <c r="R813" s="1"/>
      <c r="S813" s="1"/>
      <c r="T813" s="1"/>
      <c r="U813" s="1"/>
    </row>
    <row r="814">
      <c r="A814" s="1"/>
      <c r="B814" s="1"/>
      <c r="C814" s="1"/>
      <c r="D814" s="1"/>
      <c r="E814" s="1"/>
      <c r="F814" s="1"/>
      <c r="G814" s="1"/>
      <c r="H814" s="1"/>
      <c r="I814" s="1"/>
      <c r="J814" s="1"/>
      <c r="K814" s="1"/>
      <c r="L814" s="1"/>
      <c r="M814" s="1"/>
      <c r="N814" s="1"/>
      <c r="O814" s="1"/>
      <c r="P814" s="1"/>
      <c r="Q814" s="1"/>
      <c r="R814" s="1"/>
      <c r="S814" s="1"/>
      <c r="T814" s="1"/>
      <c r="U814" s="1"/>
    </row>
    <row r="815">
      <c r="A815" s="1"/>
      <c r="B815" s="1"/>
      <c r="C815" s="1"/>
      <c r="D815" s="1"/>
      <c r="E815" s="1"/>
      <c r="F815" s="1"/>
      <c r="G815" s="1"/>
      <c r="H815" s="1"/>
      <c r="I815" s="1"/>
      <c r="J815" s="1"/>
      <c r="K815" s="1"/>
      <c r="L815" s="1"/>
      <c r="M815" s="1"/>
      <c r="N815" s="1"/>
      <c r="O815" s="1"/>
      <c r="P815" s="1"/>
      <c r="Q815" s="1"/>
      <c r="R815" s="1"/>
      <c r="S815" s="1"/>
      <c r="T815" s="1"/>
      <c r="U815" s="1"/>
    </row>
    <row r="816">
      <c r="A816" s="1"/>
      <c r="B816" s="1"/>
      <c r="C816" s="1"/>
      <c r="D816" s="1"/>
      <c r="E816" s="1"/>
      <c r="F816" s="1"/>
      <c r="G816" s="1"/>
      <c r="H816" s="1"/>
      <c r="I816" s="1"/>
      <c r="J816" s="1"/>
      <c r="K816" s="1"/>
      <c r="L816" s="1"/>
      <c r="M816" s="1"/>
      <c r="N816" s="1"/>
      <c r="O816" s="1"/>
      <c r="P816" s="1"/>
      <c r="Q816" s="1"/>
      <c r="R816" s="1"/>
      <c r="S816" s="1"/>
      <c r="T816" s="1"/>
      <c r="U816" s="1"/>
    </row>
    <row r="817">
      <c r="A817" s="1"/>
      <c r="B817" s="1"/>
      <c r="C817" s="1"/>
      <c r="D817" s="1"/>
      <c r="E817" s="1"/>
      <c r="F817" s="1"/>
      <c r="G817" s="1"/>
      <c r="H817" s="1"/>
      <c r="I817" s="1"/>
      <c r="J817" s="1"/>
      <c r="K817" s="1"/>
      <c r="L817" s="1"/>
      <c r="M817" s="1"/>
      <c r="N817" s="1"/>
      <c r="O817" s="1"/>
      <c r="P817" s="1"/>
      <c r="Q817" s="1"/>
      <c r="R817" s="1"/>
      <c r="S817" s="1"/>
      <c r="T817" s="1"/>
      <c r="U817" s="1"/>
    </row>
    <row r="818">
      <c r="A818" s="1"/>
      <c r="B818" s="1"/>
      <c r="C818" s="1"/>
      <c r="D818" s="1"/>
      <c r="E818" s="1"/>
      <c r="F818" s="1"/>
      <c r="G818" s="1"/>
      <c r="H818" s="1"/>
      <c r="I818" s="1"/>
      <c r="J818" s="1"/>
      <c r="K818" s="1"/>
      <c r="L818" s="1"/>
      <c r="M818" s="1"/>
      <c r="N818" s="1"/>
      <c r="O818" s="1"/>
      <c r="P818" s="1"/>
      <c r="Q818" s="1"/>
      <c r="R818" s="1"/>
      <c r="S818" s="1"/>
      <c r="T818" s="1"/>
      <c r="U818" s="1"/>
    </row>
    <row r="819">
      <c r="A819" s="1"/>
      <c r="B819" s="1"/>
      <c r="C819" s="1"/>
      <c r="D819" s="1"/>
      <c r="E819" s="1"/>
      <c r="F819" s="1"/>
      <c r="G819" s="1"/>
      <c r="H819" s="1"/>
      <c r="I819" s="1"/>
      <c r="J819" s="1"/>
      <c r="K819" s="1"/>
      <c r="L819" s="1"/>
      <c r="M819" s="1"/>
      <c r="N819" s="1"/>
      <c r="O819" s="1"/>
      <c r="P819" s="1"/>
      <c r="Q819" s="1"/>
      <c r="R819" s="1"/>
      <c r="S819" s="1"/>
      <c r="T819" s="1"/>
      <c r="U819" s="1"/>
    </row>
    <row r="820">
      <c r="A820" s="1"/>
      <c r="B820" s="1"/>
      <c r="C820" s="1"/>
      <c r="D820" s="1"/>
      <c r="E820" s="1"/>
      <c r="F820" s="1"/>
      <c r="G820" s="1"/>
      <c r="H820" s="1"/>
      <c r="I820" s="1"/>
      <c r="J820" s="1"/>
      <c r="K820" s="1"/>
      <c r="L820" s="1"/>
      <c r="M820" s="1"/>
      <c r="N820" s="1"/>
      <c r="O820" s="1"/>
      <c r="P820" s="1"/>
      <c r="Q820" s="1"/>
      <c r="R820" s="1"/>
      <c r="S820" s="1"/>
      <c r="T820" s="1"/>
      <c r="U820" s="1"/>
    </row>
    <row r="821">
      <c r="A821" s="1"/>
      <c r="B821" s="1"/>
      <c r="C821" s="1"/>
      <c r="D821" s="1"/>
      <c r="E821" s="1"/>
      <c r="F821" s="1"/>
      <c r="G821" s="1"/>
      <c r="H821" s="1"/>
      <c r="I821" s="1"/>
      <c r="J821" s="1"/>
      <c r="K821" s="1"/>
      <c r="L821" s="1"/>
      <c r="M821" s="1"/>
      <c r="N821" s="1"/>
      <c r="O821" s="1"/>
      <c r="P821" s="1"/>
      <c r="Q821" s="1"/>
      <c r="R821" s="1"/>
      <c r="S821" s="1"/>
      <c r="T821" s="1"/>
      <c r="U821" s="1"/>
    </row>
    <row r="822">
      <c r="A822" s="1"/>
      <c r="B822" s="1"/>
      <c r="C822" s="1"/>
      <c r="D822" s="1"/>
      <c r="E822" s="1"/>
      <c r="F822" s="1"/>
      <c r="G822" s="1"/>
      <c r="H822" s="1"/>
      <c r="I822" s="1"/>
      <c r="J822" s="1"/>
      <c r="K822" s="1"/>
      <c r="L822" s="1"/>
      <c r="M822" s="1"/>
      <c r="N822" s="1"/>
      <c r="O822" s="1"/>
      <c r="P822" s="1"/>
      <c r="Q822" s="1"/>
      <c r="R822" s="1"/>
      <c r="S822" s="1"/>
      <c r="T822" s="1"/>
      <c r="U822" s="1"/>
    </row>
    <row r="823">
      <c r="A823" s="1"/>
      <c r="B823" s="1"/>
      <c r="C823" s="1"/>
      <c r="D823" s="1"/>
      <c r="E823" s="1"/>
      <c r="F823" s="1"/>
      <c r="G823" s="1"/>
      <c r="H823" s="1"/>
      <c r="I823" s="1"/>
      <c r="J823" s="1"/>
      <c r="K823" s="1"/>
      <c r="L823" s="1"/>
      <c r="M823" s="1"/>
      <c r="N823" s="1"/>
      <c r="O823" s="1"/>
      <c r="P823" s="1"/>
      <c r="Q823" s="1"/>
      <c r="R823" s="1"/>
      <c r="S823" s="1"/>
      <c r="T823" s="1"/>
      <c r="U823" s="1"/>
    </row>
    <row r="824">
      <c r="A824" s="1"/>
      <c r="B824" s="1"/>
      <c r="C824" s="1"/>
      <c r="D824" s="1"/>
      <c r="E824" s="1"/>
      <c r="F824" s="1"/>
      <c r="G824" s="1"/>
      <c r="H824" s="1"/>
      <c r="I824" s="1"/>
      <c r="J824" s="1"/>
      <c r="K824" s="1"/>
      <c r="L824" s="1"/>
      <c r="M824" s="1"/>
      <c r="N824" s="1"/>
      <c r="O824" s="1"/>
      <c r="P824" s="1"/>
      <c r="Q824" s="1"/>
      <c r="R824" s="1"/>
      <c r="S824" s="1"/>
      <c r="T824" s="1"/>
      <c r="U824" s="1"/>
    </row>
    <row r="825">
      <c r="A825" s="1"/>
      <c r="B825" s="1"/>
      <c r="C825" s="1"/>
      <c r="D825" s="1"/>
      <c r="E825" s="1"/>
      <c r="F825" s="1"/>
      <c r="G825" s="1"/>
      <c r="H825" s="1"/>
      <c r="I825" s="1"/>
      <c r="J825" s="1"/>
      <c r="K825" s="1"/>
      <c r="L825" s="1"/>
      <c r="M825" s="1"/>
      <c r="N825" s="1"/>
      <c r="O825" s="1"/>
      <c r="P825" s="1"/>
      <c r="Q825" s="1"/>
      <c r="R825" s="1"/>
      <c r="S825" s="1"/>
      <c r="T825" s="1"/>
      <c r="U825" s="1"/>
    </row>
    <row r="826">
      <c r="A826" s="1"/>
      <c r="B826" s="1"/>
      <c r="C826" s="1"/>
      <c r="D826" s="1"/>
      <c r="E826" s="1"/>
      <c r="F826" s="1"/>
      <c r="G826" s="1"/>
      <c r="H826" s="1"/>
      <c r="I826" s="1"/>
      <c r="J826" s="1"/>
      <c r="K826" s="1"/>
      <c r="L826" s="1"/>
      <c r="M826" s="1"/>
      <c r="N826" s="1"/>
      <c r="O826" s="1"/>
      <c r="P826" s="1"/>
      <c r="Q826" s="1"/>
      <c r="R826" s="1"/>
      <c r="S826" s="1"/>
      <c r="T826" s="1"/>
      <c r="U826" s="1"/>
    </row>
    <row r="827">
      <c r="A827" s="1"/>
      <c r="B827" s="1"/>
      <c r="C827" s="1"/>
      <c r="D827" s="1"/>
      <c r="E827" s="1"/>
      <c r="F827" s="1"/>
      <c r="G827" s="1"/>
      <c r="H827" s="1"/>
      <c r="I827" s="1"/>
      <c r="J827" s="1"/>
      <c r="K827" s="1"/>
      <c r="L827" s="1"/>
      <c r="M827" s="1"/>
      <c r="N827" s="1"/>
      <c r="O827" s="1"/>
      <c r="P827" s="1"/>
      <c r="Q827" s="1"/>
      <c r="R827" s="1"/>
      <c r="S827" s="1"/>
      <c r="T827" s="1"/>
      <c r="U827" s="1"/>
    </row>
    <row r="828">
      <c r="A828" s="1"/>
      <c r="B828" s="1"/>
      <c r="C828" s="1"/>
      <c r="D828" s="1"/>
      <c r="E828" s="1"/>
      <c r="F828" s="1"/>
      <c r="G828" s="1"/>
      <c r="H828" s="1"/>
      <c r="I828" s="1"/>
      <c r="J828" s="1"/>
      <c r="K828" s="1"/>
      <c r="L828" s="1"/>
      <c r="M828" s="1"/>
      <c r="N828" s="1"/>
      <c r="O828" s="1"/>
      <c r="P828" s="1"/>
      <c r="Q828" s="1"/>
      <c r="R828" s="1"/>
      <c r="S828" s="1"/>
      <c r="T828" s="1"/>
      <c r="U828" s="1"/>
    </row>
    <row r="829">
      <c r="A829" s="1"/>
      <c r="B829" s="1"/>
      <c r="C829" s="1"/>
      <c r="D829" s="1"/>
      <c r="E829" s="1"/>
      <c r="F829" s="1"/>
      <c r="G829" s="1"/>
      <c r="H829" s="1"/>
      <c r="I829" s="1"/>
      <c r="J829" s="1"/>
      <c r="K829" s="1"/>
      <c r="L829" s="1"/>
      <c r="M829" s="1"/>
      <c r="N829" s="1"/>
      <c r="O829" s="1"/>
      <c r="P829" s="1"/>
      <c r="Q829" s="1"/>
      <c r="R829" s="1"/>
      <c r="S829" s="1"/>
      <c r="T829" s="1"/>
      <c r="U829" s="1"/>
    </row>
    <row r="830">
      <c r="A830" s="1"/>
      <c r="B830" s="1"/>
      <c r="C830" s="1"/>
      <c r="D830" s="1"/>
      <c r="E830" s="1"/>
      <c r="F830" s="1"/>
      <c r="G830" s="1"/>
      <c r="H830" s="1"/>
      <c r="I830" s="1"/>
      <c r="J830" s="1"/>
      <c r="K830" s="1"/>
      <c r="L830" s="1"/>
      <c r="M830" s="1"/>
      <c r="N830" s="1"/>
      <c r="O830" s="1"/>
      <c r="P830" s="1"/>
      <c r="Q830" s="1"/>
      <c r="R830" s="1"/>
      <c r="S830" s="1"/>
      <c r="T830" s="1"/>
      <c r="U830" s="1"/>
    </row>
    <row r="831">
      <c r="A831" s="1"/>
      <c r="B831" s="1"/>
      <c r="C831" s="1"/>
      <c r="D831" s="1"/>
      <c r="E831" s="1"/>
      <c r="F831" s="1"/>
      <c r="G831" s="1"/>
      <c r="H831" s="1"/>
      <c r="I831" s="1"/>
      <c r="J831" s="1"/>
      <c r="K831" s="1"/>
      <c r="L831" s="1"/>
      <c r="M831" s="1"/>
      <c r="N831" s="1"/>
      <c r="O831" s="1"/>
      <c r="P831" s="1"/>
      <c r="Q831" s="1"/>
      <c r="R831" s="1"/>
      <c r="S831" s="1"/>
      <c r="T831" s="1"/>
      <c r="U831" s="1"/>
    </row>
    <row r="832">
      <c r="A832" s="1"/>
      <c r="B832" s="1"/>
      <c r="C832" s="1"/>
      <c r="D832" s="1"/>
      <c r="E832" s="1"/>
      <c r="F832" s="1"/>
      <c r="G832" s="1"/>
      <c r="H832" s="1"/>
      <c r="I832" s="1"/>
      <c r="J832" s="1"/>
      <c r="K832" s="1"/>
      <c r="L832" s="1"/>
      <c r="M832" s="1"/>
      <c r="N832" s="1"/>
      <c r="O832" s="1"/>
      <c r="P832" s="1"/>
      <c r="Q832" s="1"/>
      <c r="R832" s="1"/>
      <c r="S832" s="1"/>
      <c r="T832" s="1"/>
      <c r="U832" s="1"/>
    </row>
    <row r="833">
      <c r="A833" s="1"/>
      <c r="B833" s="1"/>
      <c r="C833" s="1"/>
      <c r="D833" s="1"/>
      <c r="E833" s="1"/>
      <c r="F833" s="1"/>
      <c r="G833" s="1"/>
      <c r="H833" s="1"/>
      <c r="I833" s="1"/>
      <c r="J833" s="1"/>
      <c r="K833" s="1"/>
      <c r="L833" s="1"/>
      <c r="M833" s="1"/>
      <c r="N833" s="1"/>
      <c r="O833" s="1"/>
      <c r="P833" s="1"/>
      <c r="Q833" s="1"/>
      <c r="R833" s="1"/>
      <c r="S833" s="1"/>
      <c r="T833" s="1"/>
      <c r="U833" s="1"/>
    </row>
    <row r="834">
      <c r="A834" s="1"/>
      <c r="B834" s="1"/>
      <c r="C834" s="1"/>
      <c r="D834" s="1"/>
      <c r="E834" s="1"/>
      <c r="F834" s="1"/>
      <c r="G834" s="1"/>
      <c r="H834" s="1"/>
      <c r="I834" s="1"/>
      <c r="J834" s="1"/>
      <c r="K834" s="1"/>
      <c r="L834" s="1"/>
      <c r="M834" s="1"/>
      <c r="N834" s="1"/>
      <c r="O834" s="1"/>
      <c r="P834" s="1"/>
      <c r="Q834" s="1"/>
      <c r="R834" s="1"/>
      <c r="S834" s="1"/>
      <c r="T834" s="1"/>
      <c r="U834" s="1"/>
    </row>
    <row r="835">
      <c r="A835" s="1"/>
      <c r="B835" s="1"/>
      <c r="C835" s="1"/>
      <c r="D835" s="1"/>
      <c r="E835" s="1"/>
      <c r="F835" s="1"/>
      <c r="G835" s="1"/>
      <c r="H835" s="1"/>
      <c r="I835" s="1"/>
      <c r="J835" s="1"/>
      <c r="K835" s="1"/>
      <c r="L835" s="1"/>
      <c r="M835" s="1"/>
      <c r="N835" s="1"/>
      <c r="O835" s="1"/>
      <c r="P835" s="1"/>
      <c r="Q835" s="1"/>
      <c r="R835" s="1"/>
      <c r="S835" s="1"/>
      <c r="T835" s="1"/>
      <c r="U835" s="1"/>
    </row>
    <row r="836">
      <c r="A836" s="1"/>
      <c r="B836" s="1"/>
      <c r="C836" s="1"/>
      <c r="D836" s="1"/>
      <c r="E836" s="1"/>
      <c r="F836" s="1"/>
      <c r="G836" s="1"/>
      <c r="H836" s="1"/>
      <c r="I836" s="1"/>
      <c r="J836" s="1"/>
      <c r="K836" s="1"/>
      <c r="L836" s="1"/>
      <c r="M836" s="1"/>
      <c r="N836" s="1"/>
      <c r="O836" s="1"/>
      <c r="P836" s="1"/>
      <c r="Q836" s="1"/>
      <c r="R836" s="1"/>
      <c r="S836" s="1"/>
      <c r="T836" s="1"/>
      <c r="U836" s="1"/>
    </row>
    <row r="837">
      <c r="A837" s="1"/>
      <c r="B837" s="1"/>
      <c r="C837" s="1"/>
      <c r="D837" s="1"/>
      <c r="E837" s="1"/>
      <c r="F837" s="1"/>
      <c r="G837" s="1"/>
      <c r="H837" s="1"/>
      <c r="I837" s="1"/>
      <c r="J837" s="1"/>
      <c r="K837" s="1"/>
      <c r="L837" s="1"/>
      <c r="M837" s="1"/>
      <c r="N837" s="1"/>
      <c r="O837" s="1"/>
      <c r="P837" s="1"/>
      <c r="Q837" s="1"/>
      <c r="R837" s="1"/>
      <c r="S837" s="1"/>
      <c r="T837" s="1"/>
      <c r="U837" s="1"/>
    </row>
    <row r="838">
      <c r="A838" s="1"/>
      <c r="B838" s="1"/>
      <c r="C838" s="1"/>
      <c r="D838" s="1"/>
      <c r="E838" s="1"/>
      <c r="F838" s="1"/>
      <c r="G838" s="1"/>
      <c r="H838" s="1"/>
      <c r="I838" s="1"/>
      <c r="J838" s="1"/>
      <c r="K838" s="1"/>
      <c r="L838" s="1"/>
      <c r="M838" s="1"/>
      <c r="N838" s="1"/>
      <c r="O838" s="1"/>
      <c r="P838" s="1"/>
      <c r="Q838" s="1"/>
      <c r="R838" s="1"/>
      <c r="S838" s="1"/>
      <c r="T838" s="1"/>
      <c r="U838" s="1"/>
    </row>
    <row r="839">
      <c r="A839" s="1"/>
      <c r="B839" s="1"/>
      <c r="C839" s="1"/>
      <c r="D839" s="1"/>
      <c r="E839" s="1"/>
      <c r="F839" s="1"/>
      <c r="G839" s="1"/>
      <c r="H839" s="1"/>
      <c r="I839" s="1"/>
      <c r="J839" s="1"/>
      <c r="K839" s="1"/>
      <c r="L839" s="1"/>
      <c r="M839" s="1"/>
      <c r="N839" s="1"/>
      <c r="O839" s="1"/>
      <c r="P839" s="1"/>
      <c r="Q839" s="1"/>
      <c r="R839" s="1"/>
      <c r="S839" s="1"/>
      <c r="T839" s="1"/>
      <c r="U839" s="1"/>
    </row>
    <row r="840">
      <c r="A840" s="1"/>
      <c r="B840" s="1"/>
      <c r="C840" s="1"/>
      <c r="D840" s="1"/>
      <c r="E840" s="1"/>
      <c r="F840" s="1"/>
      <c r="G840" s="1"/>
      <c r="H840" s="1"/>
      <c r="I840" s="1"/>
      <c r="J840" s="1"/>
      <c r="K840" s="1"/>
      <c r="L840" s="1"/>
      <c r="M840" s="1"/>
      <c r="N840" s="1"/>
      <c r="O840" s="1"/>
      <c r="P840" s="1"/>
      <c r="Q840" s="1"/>
      <c r="R840" s="1"/>
      <c r="S840" s="1"/>
      <c r="T840" s="1"/>
      <c r="U840" s="1"/>
    </row>
    <row r="841">
      <c r="A841" s="1"/>
      <c r="B841" s="1"/>
      <c r="C841" s="1"/>
      <c r="D841" s="1"/>
      <c r="E841" s="1"/>
      <c r="F841" s="1"/>
      <c r="G841" s="1"/>
      <c r="H841" s="1"/>
      <c r="I841" s="1"/>
      <c r="J841" s="1"/>
      <c r="K841" s="1"/>
      <c r="L841" s="1"/>
      <c r="M841" s="1"/>
      <c r="N841" s="1"/>
      <c r="O841" s="1"/>
      <c r="P841" s="1"/>
      <c r="Q841" s="1"/>
      <c r="R841" s="1"/>
      <c r="S841" s="1"/>
      <c r="T841" s="1"/>
      <c r="U841" s="1"/>
    </row>
    <row r="842">
      <c r="A842" s="1"/>
      <c r="B842" s="1"/>
      <c r="C842" s="1"/>
      <c r="D842" s="1"/>
      <c r="E842" s="1"/>
      <c r="F842" s="1"/>
      <c r="G842" s="1"/>
      <c r="H842" s="1"/>
      <c r="I842" s="1"/>
      <c r="J842" s="1"/>
      <c r="K842" s="1"/>
      <c r="L842" s="1"/>
      <c r="M842" s="1"/>
      <c r="N842" s="1"/>
      <c r="O842" s="1"/>
      <c r="P842" s="1"/>
      <c r="Q842" s="1"/>
      <c r="R842" s="1"/>
      <c r="S842" s="1"/>
      <c r="T842" s="1"/>
      <c r="U842" s="1"/>
    </row>
    <row r="843">
      <c r="A843" s="1"/>
      <c r="B843" s="1"/>
      <c r="C843" s="1"/>
      <c r="D843" s="1"/>
      <c r="E843" s="1"/>
      <c r="F843" s="1"/>
      <c r="G843" s="1"/>
      <c r="H843" s="1"/>
      <c r="I843" s="1"/>
      <c r="J843" s="1"/>
      <c r="K843" s="1"/>
      <c r="L843" s="1"/>
      <c r="M843" s="1"/>
      <c r="N843" s="1"/>
      <c r="O843" s="1"/>
      <c r="P843" s="1"/>
      <c r="Q843" s="1"/>
      <c r="R843" s="1"/>
      <c r="S843" s="1"/>
      <c r="T843" s="1"/>
      <c r="U843" s="1"/>
    </row>
    <row r="844">
      <c r="A844" s="1"/>
      <c r="B844" s="1"/>
      <c r="C844" s="1"/>
      <c r="D844" s="1"/>
      <c r="E844" s="1"/>
      <c r="F844" s="1"/>
      <c r="G844" s="1"/>
      <c r="H844" s="1"/>
      <c r="I844" s="1"/>
      <c r="J844" s="1"/>
      <c r="K844" s="1"/>
      <c r="L844" s="1"/>
      <c r="M844" s="1"/>
      <c r="N844" s="1"/>
      <c r="O844" s="1"/>
      <c r="P844" s="1"/>
      <c r="Q844" s="1"/>
      <c r="R844" s="1"/>
      <c r="S844" s="1"/>
      <c r="T844" s="1"/>
      <c r="U844" s="1"/>
    </row>
    <row r="845">
      <c r="A845" s="1"/>
      <c r="B845" s="1"/>
      <c r="C845" s="1"/>
      <c r="D845" s="1"/>
      <c r="E845" s="1"/>
      <c r="F845" s="1"/>
      <c r="G845" s="1"/>
      <c r="H845" s="1"/>
      <c r="I845" s="1"/>
      <c r="J845" s="1"/>
      <c r="K845" s="1"/>
      <c r="L845" s="1"/>
      <c r="M845" s="1"/>
      <c r="N845" s="1"/>
      <c r="O845" s="1"/>
      <c r="P845" s="1"/>
      <c r="Q845" s="1"/>
      <c r="R845" s="1"/>
      <c r="S845" s="1"/>
      <c r="T845" s="1"/>
      <c r="U845" s="1"/>
    </row>
    <row r="846">
      <c r="A846" s="1"/>
      <c r="B846" s="1"/>
      <c r="C846" s="1"/>
      <c r="D846" s="1"/>
      <c r="E846" s="1"/>
      <c r="F846" s="1"/>
      <c r="G846" s="1"/>
      <c r="H846" s="1"/>
      <c r="I846" s="1"/>
      <c r="J846" s="1"/>
      <c r="K846" s="1"/>
      <c r="L846" s="1"/>
      <c r="M846" s="1"/>
      <c r="N846" s="1"/>
      <c r="O846" s="1"/>
      <c r="P846" s="1"/>
      <c r="Q846" s="1"/>
      <c r="R846" s="1"/>
      <c r="S846" s="1"/>
      <c r="T846" s="1"/>
      <c r="U846" s="1"/>
    </row>
    <row r="847">
      <c r="A847" s="1"/>
      <c r="B847" s="1"/>
      <c r="C847" s="1"/>
      <c r="D847" s="1"/>
      <c r="E847" s="1"/>
      <c r="F847" s="1"/>
      <c r="G847" s="1"/>
      <c r="H847" s="1"/>
      <c r="I847" s="1"/>
      <c r="J847" s="1"/>
      <c r="K847" s="1"/>
      <c r="L847" s="1"/>
      <c r="M847" s="1"/>
      <c r="N847" s="1"/>
      <c r="O847" s="1"/>
      <c r="P847" s="1"/>
      <c r="Q847" s="1"/>
      <c r="R847" s="1"/>
      <c r="S847" s="1"/>
      <c r="T847" s="1"/>
      <c r="U847" s="1"/>
    </row>
    <row r="848">
      <c r="A848" s="1"/>
      <c r="B848" s="1"/>
      <c r="C848" s="1"/>
      <c r="D848" s="1"/>
      <c r="E848" s="1"/>
      <c r="F848" s="1"/>
      <c r="G848" s="1"/>
      <c r="H848" s="1"/>
      <c r="I848" s="1"/>
      <c r="J848" s="1"/>
      <c r="K848" s="1"/>
      <c r="L848" s="1"/>
      <c r="M848" s="1"/>
      <c r="N848" s="1"/>
      <c r="O848" s="1"/>
      <c r="P848" s="1"/>
      <c r="Q848" s="1"/>
      <c r="R848" s="1"/>
      <c r="S848" s="1"/>
      <c r="T848" s="1"/>
      <c r="U848" s="1"/>
    </row>
    <row r="849">
      <c r="A849" s="1"/>
      <c r="B849" s="1"/>
      <c r="C849" s="1"/>
      <c r="D849" s="1"/>
      <c r="E849" s="1"/>
      <c r="F849" s="1"/>
      <c r="G849" s="1"/>
      <c r="H849" s="1"/>
      <c r="I849" s="1"/>
      <c r="J849" s="1"/>
      <c r="K849" s="1"/>
      <c r="L849" s="1"/>
      <c r="M849" s="1"/>
      <c r="N849" s="1"/>
      <c r="O849" s="1"/>
      <c r="P849" s="1"/>
      <c r="Q849" s="1"/>
      <c r="R849" s="1"/>
      <c r="S849" s="1"/>
      <c r="T849" s="1"/>
      <c r="U849" s="1"/>
    </row>
    <row r="850">
      <c r="A850" s="1"/>
      <c r="B850" s="1"/>
      <c r="C850" s="1"/>
      <c r="D850" s="1"/>
      <c r="E850" s="1"/>
      <c r="F850" s="1"/>
      <c r="G850" s="1"/>
      <c r="H850" s="1"/>
      <c r="I850" s="1"/>
      <c r="J850" s="1"/>
      <c r="K850" s="1"/>
      <c r="L850" s="1"/>
      <c r="M850" s="1"/>
      <c r="N850" s="1"/>
      <c r="O850" s="1"/>
      <c r="P850" s="1"/>
      <c r="Q850" s="1"/>
      <c r="R850" s="1"/>
      <c r="S850" s="1"/>
      <c r="T850" s="1"/>
      <c r="U850" s="1"/>
    </row>
    <row r="851">
      <c r="A851" s="1"/>
      <c r="B851" s="1"/>
      <c r="C851" s="1"/>
      <c r="D851" s="1"/>
      <c r="E851" s="1"/>
      <c r="F851" s="1"/>
      <c r="G851" s="1"/>
      <c r="H851" s="1"/>
      <c r="I851" s="1"/>
      <c r="J851" s="1"/>
      <c r="K851" s="1"/>
      <c r="L851" s="1"/>
      <c r="M851" s="1"/>
      <c r="N851" s="1"/>
      <c r="O851" s="1"/>
      <c r="P851" s="1"/>
      <c r="Q851" s="1"/>
      <c r="R851" s="1"/>
      <c r="S851" s="1"/>
      <c r="T851" s="1"/>
      <c r="U851" s="1"/>
    </row>
    <row r="852">
      <c r="A852" s="1"/>
      <c r="B852" s="1"/>
      <c r="C852" s="1"/>
      <c r="D852" s="1"/>
      <c r="E852" s="1"/>
      <c r="F852" s="1"/>
      <c r="G852" s="1"/>
      <c r="H852" s="1"/>
      <c r="I852" s="1"/>
      <c r="J852" s="1"/>
      <c r="K852" s="1"/>
      <c r="L852" s="1"/>
      <c r="M852" s="1"/>
      <c r="N852" s="1"/>
      <c r="O852" s="1"/>
      <c r="P852" s="1"/>
      <c r="Q852" s="1"/>
      <c r="R852" s="1"/>
      <c r="S852" s="1"/>
      <c r="T852" s="1"/>
      <c r="U852" s="1"/>
    </row>
    <row r="853">
      <c r="A853" s="1"/>
      <c r="B853" s="1"/>
      <c r="C853" s="1"/>
      <c r="D853" s="1"/>
      <c r="E853" s="1"/>
      <c r="F853" s="1"/>
      <c r="G853" s="1"/>
      <c r="H853" s="1"/>
      <c r="I853" s="1"/>
      <c r="J853" s="1"/>
      <c r="K853" s="1"/>
      <c r="L853" s="1"/>
      <c r="M853" s="1"/>
      <c r="N853" s="1"/>
      <c r="O853" s="1"/>
      <c r="P853" s="1"/>
      <c r="Q853" s="1"/>
      <c r="R853" s="1"/>
      <c r="S853" s="1"/>
      <c r="T853" s="1"/>
      <c r="U853" s="1"/>
    </row>
    <row r="854">
      <c r="A854" s="1"/>
      <c r="B854" s="1"/>
      <c r="C854" s="1"/>
      <c r="D854" s="1"/>
      <c r="E854" s="1"/>
      <c r="F854" s="1"/>
      <c r="G854" s="1"/>
      <c r="H854" s="1"/>
      <c r="I854" s="1"/>
      <c r="J854" s="1"/>
      <c r="K854" s="1"/>
      <c r="L854" s="1"/>
      <c r="M854" s="1"/>
      <c r="N854" s="1"/>
      <c r="O854" s="1"/>
      <c r="P854" s="1"/>
      <c r="Q854" s="1"/>
      <c r="R854" s="1"/>
      <c r="S854" s="1"/>
      <c r="T854" s="1"/>
      <c r="U854" s="1"/>
    </row>
    <row r="855">
      <c r="A855" s="1"/>
      <c r="B855" s="1"/>
      <c r="C855" s="1"/>
      <c r="D855" s="1"/>
      <c r="E855" s="1"/>
      <c r="F855" s="1"/>
      <c r="G855" s="1"/>
      <c r="H855" s="1"/>
      <c r="I855" s="1"/>
      <c r="J855" s="1"/>
      <c r="K855" s="1"/>
      <c r="L855" s="1"/>
      <c r="M855" s="1"/>
      <c r="N855" s="1"/>
      <c r="O855" s="1"/>
      <c r="P855" s="1"/>
      <c r="Q855" s="1"/>
      <c r="R855" s="1"/>
      <c r="S855" s="1"/>
      <c r="T855" s="1"/>
      <c r="U855" s="1"/>
    </row>
    <row r="856">
      <c r="A856" s="1"/>
      <c r="B856" s="1"/>
      <c r="C856" s="1"/>
      <c r="D856" s="1"/>
      <c r="E856" s="1"/>
      <c r="F856" s="1"/>
      <c r="G856" s="1"/>
      <c r="H856" s="1"/>
      <c r="I856" s="1"/>
      <c r="J856" s="1"/>
      <c r="K856" s="1"/>
      <c r="L856" s="1"/>
      <c r="M856" s="1"/>
      <c r="N856" s="1"/>
      <c r="O856" s="1"/>
      <c r="P856" s="1"/>
      <c r="Q856" s="1"/>
      <c r="R856" s="1"/>
      <c r="S856" s="1"/>
      <c r="T856" s="1"/>
      <c r="U856" s="1"/>
    </row>
    <row r="857">
      <c r="A857" s="1"/>
      <c r="B857" s="1"/>
      <c r="C857" s="1"/>
      <c r="D857" s="1"/>
      <c r="E857" s="1"/>
      <c r="F857" s="1"/>
      <c r="G857" s="1"/>
      <c r="H857" s="1"/>
      <c r="I857" s="1"/>
      <c r="J857" s="1"/>
      <c r="K857" s="1"/>
      <c r="L857" s="1"/>
      <c r="M857" s="1"/>
      <c r="N857" s="1"/>
      <c r="O857" s="1"/>
      <c r="P857" s="1"/>
      <c r="Q857" s="1"/>
      <c r="R857" s="1"/>
      <c r="S857" s="1"/>
      <c r="T857" s="1"/>
      <c r="U857" s="1"/>
    </row>
    <row r="858">
      <c r="A858" s="1"/>
      <c r="B858" s="1"/>
      <c r="C858" s="1"/>
      <c r="D858" s="1"/>
      <c r="E858" s="1"/>
      <c r="F858" s="1"/>
      <c r="G858" s="1"/>
      <c r="H858" s="1"/>
      <c r="I858" s="1"/>
      <c r="J858" s="1"/>
      <c r="K858" s="1"/>
      <c r="L858" s="1"/>
      <c r="M858" s="1"/>
      <c r="N858" s="1"/>
      <c r="O858" s="1"/>
      <c r="P858" s="1"/>
      <c r="Q858" s="1"/>
      <c r="R858" s="1"/>
      <c r="S858" s="1"/>
      <c r="T858" s="1"/>
      <c r="U858" s="1"/>
    </row>
    <row r="859">
      <c r="A859" s="1"/>
      <c r="B859" s="1"/>
      <c r="C859" s="1"/>
      <c r="D859" s="1"/>
      <c r="E859" s="1"/>
      <c r="F859" s="1"/>
      <c r="G859" s="1"/>
      <c r="H859" s="1"/>
      <c r="I859" s="1"/>
      <c r="J859" s="1"/>
      <c r="K859" s="1"/>
      <c r="L859" s="1"/>
      <c r="M859" s="1"/>
      <c r="N859" s="1"/>
      <c r="O859" s="1"/>
      <c r="P859" s="1"/>
      <c r="Q859" s="1"/>
      <c r="R859" s="1"/>
      <c r="S859" s="1"/>
      <c r="T859" s="1"/>
      <c r="U859" s="1"/>
    </row>
    <row r="860">
      <c r="A860" s="1"/>
      <c r="B860" s="1"/>
      <c r="C860" s="1"/>
      <c r="D860" s="1"/>
      <c r="E860" s="1"/>
      <c r="F860" s="1"/>
      <c r="G860" s="1"/>
      <c r="H860" s="1"/>
      <c r="I860" s="1"/>
      <c r="J860" s="1"/>
      <c r="K860" s="1"/>
      <c r="L860" s="1"/>
      <c r="M860" s="1"/>
      <c r="N860" s="1"/>
      <c r="O860" s="1"/>
      <c r="P860" s="1"/>
      <c r="Q860" s="1"/>
      <c r="R860" s="1"/>
      <c r="S860" s="1"/>
      <c r="T860" s="1"/>
      <c r="U860" s="1"/>
    </row>
    <row r="861">
      <c r="A861" s="1"/>
      <c r="B861" s="1"/>
      <c r="C861" s="1"/>
      <c r="D861" s="1"/>
      <c r="E861" s="1"/>
      <c r="F861" s="1"/>
      <c r="G861" s="1"/>
      <c r="H861" s="1"/>
      <c r="I861" s="1"/>
      <c r="J861" s="1"/>
      <c r="K861" s="1"/>
      <c r="L861" s="1"/>
      <c r="M861" s="1"/>
      <c r="N861" s="1"/>
      <c r="O861" s="1"/>
      <c r="P861" s="1"/>
      <c r="Q861" s="1"/>
      <c r="R861" s="1"/>
      <c r="S861" s="1"/>
      <c r="T861" s="1"/>
      <c r="U861" s="1"/>
    </row>
    <row r="862">
      <c r="A862" s="1"/>
      <c r="B862" s="1"/>
      <c r="C862" s="1"/>
      <c r="D862" s="1"/>
      <c r="E862" s="1"/>
      <c r="F862" s="1"/>
      <c r="G862" s="1"/>
      <c r="H862" s="1"/>
      <c r="I862" s="1"/>
      <c r="J862" s="1"/>
      <c r="K862" s="1"/>
      <c r="L862" s="1"/>
      <c r="M862" s="1"/>
      <c r="N862" s="1"/>
      <c r="O862" s="1"/>
      <c r="P862" s="1"/>
      <c r="Q862" s="1"/>
      <c r="R862" s="1"/>
      <c r="S862" s="1"/>
      <c r="T862" s="1"/>
      <c r="U862" s="1"/>
    </row>
    <row r="863">
      <c r="A863" s="1"/>
      <c r="B863" s="1"/>
      <c r="C863" s="1"/>
      <c r="D863" s="1"/>
      <c r="E863" s="1"/>
      <c r="F863" s="1"/>
      <c r="G863" s="1"/>
      <c r="H863" s="1"/>
      <c r="I863" s="1"/>
      <c r="J863" s="1"/>
      <c r="K863" s="1"/>
      <c r="L863" s="1"/>
      <c r="M863" s="1"/>
      <c r="N863" s="1"/>
      <c r="O863" s="1"/>
      <c r="P863" s="1"/>
      <c r="Q863" s="1"/>
      <c r="R863" s="1"/>
      <c r="S863" s="1"/>
      <c r="T863" s="1"/>
      <c r="U863" s="1"/>
    </row>
    <row r="864">
      <c r="A864" s="1"/>
      <c r="B864" s="1"/>
      <c r="C864" s="1"/>
      <c r="D864" s="1"/>
      <c r="E864" s="1"/>
      <c r="F864" s="1"/>
      <c r="G864" s="1"/>
      <c r="H864" s="1"/>
      <c r="I864" s="1"/>
      <c r="J864" s="1"/>
      <c r="K864" s="1"/>
      <c r="L864" s="1"/>
      <c r="M864" s="1"/>
      <c r="N864" s="1"/>
      <c r="O864" s="1"/>
      <c r="P864" s="1"/>
      <c r="Q864" s="1"/>
      <c r="R864" s="1"/>
      <c r="S864" s="1"/>
      <c r="T864" s="1"/>
      <c r="U864" s="1"/>
    </row>
    <row r="865">
      <c r="A865" s="1"/>
      <c r="B865" s="1"/>
      <c r="C865" s="1"/>
      <c r="D865" s="1"/>
      <c r="E865" s="1"/>
      <c r="F865" s="1"/>
      <c r="G865" s="1"/>
      <c r="H865" s="1"/>
      <c r="I865" s="1"/>
      <c r="J865" s="1"/>
      <c r="K865" s="1"/>
      <c r="L865" s="1"/>
      <c r="M865" s="1"/>
      <c r="N865" s="1"/>
      <c r="O865" s="1"/>
      <c r="P865" s="1"/>
      <c r="Q865" s="1"/>
      <c r="R865" s="1"/>
      <c r="S865" s="1"/>
      <c r="T865" s="1"/>
      <c r="U865" s="1"/>
    </row>
    <row r="866">
      <c r="A866" s="1"/>
      <c r="B866" s="1"/>
      <c r="C866" s="1"/>
      <c r="D866" s="1"/>
      <c r="E866" s="1"/>
      <c r="F866" s="1"/>
      <c r="G866" s="1"/>
      <c r="H866" s="1"/>
      <c r="I866" s="1"/>
      <c r="J866" s="1"/>
      <c r="K866" s="1"/>
      <c r="L866" s="1"/>
      <c r="M866" s="1"/>
      <c r="N866" s="1"/>
      <c r="O866" s="1"/>
      <c r="P866" s="1"/>
      <c r="Q866" s="1"/>
      <c r="R866" s="1"/>
      <c r="S866" s="1"/>
      <c r="T866" s="1"/>
      <c r="U866" s="1"/>
    </row>
    <row r="867">
      <c r="A867" s="1"/>
      <c r="B867" s="1"/>
      <c r="C867" s="1"/>
      <c r="D867" s="1"/>
      <c r="E867" s="1"/>
      <c r="F867" s="1"/>
      <c r="G867" s="1"/>
      <c r="H867" s="1"/>
      <c r="I867" s="1"/>
      <c r="J867" s="1"/>
      <c r="K867" s="1"/>
      <c r="L867" s="1"/>
      <c r="M867" s="1"/>
      <c r="N867" s="1"/>
      <c r="O867" s="1"/>
      <c r="P867" s="1"/>
      <c r="Q867" s="1"/>
      <c r="R867" s="1"/>
      <c r="S867" s="1"/>
      <c r="T867" s="1"/>
      <c r="U867" s="1"/>
    </row>
    <row r="868">
      <c r="A868" s="1"/>
      <c r="B868" s="1"/>
      <c r="C868" s="1"/>
      <c r="D868" s="1"/>
      <c r="E868" s="1"/>
      <c r="F868" s="1"/>
      <c r="G868" s="1"/>
      <c r="H868" s="1"/>
      <c r="I868" s="1"/>
      <c r="J868" s="1"/>
      <c r="K868" s="1"/>
      <c r="L868" s="1"/>
      <c r="M868" s="1"/>
      <c r="N868" s="1"/>
      <c r="O868" s="1"/>
      <c r="P868" s="1"/>
      <c r="Q868" s="1"/>
      <c r="R868" s="1"/>
      <c r="S868" s="1"/>
      <c r="T868" s="1"/>
      <c r="U868" s="1"/>
    </row>
    <row r="869">
      <c r="A869" s="1"/>
      <c r="B869" s="1"/>
      <c r="C869" s="1"/>
      <c r="D869" s="1"/>
      <c r="E869" s="1"/>
      <c r="F869" s="1"/>
      <c r="G869" s="1"/>
      <c r="H869" s="1"/>
      <c r="I869" s="1"/>
      <c r="J869" s="1"/>
      <c r="K869" s="1"/>
      <c r="L869" s="1"/>
      <c r="M869" s="1"/>
      <c r="N869" s="1"/>
      <c r="O869" s="1"/>
      <c r="P869" s="1"/>
      <c r="Q869" s="1"/>
      <c r="R869" s="1"/>
      <c r="S869" s="1"/>
      <c r="T869" s="1"/>
      <c r="U869" s="1"/>
    </row>
    <row r="870">
      <c r="A870" s="1"/>
      <c r="B870" s="1"/>
      <c r="C870" s="1"/>
      <c r="D870" s="1"/>
      <c r="E870" s="1"/>
      <c r="F870" s="1"/>
      <c r="G870" s="1"/>
      <c r="H870" s="1"/>
      <c r="I870" s="1"/>
      <c r="J870" s="1"/>
      <c r="K870" s="1"/>
      <c r="L870" s="1"/>
      <c r="M870" s="1"/>
      <c r="N870" s="1"/>
      <c r="O870" s="1"/>
      <c r="P870" s="1"/>
      <c r="Q870" s="1"/>
      <c r="R870" s="1"/>
      <c r="S870" s="1"/>
      <c r="T870" s="1"/>
      <c r="U870" s="1"/>
    </row>
    <row r="871">
      <c r="A871" s="1"/>
      <c r="B871" s="1"/>
      <c r="C871" s="1"/>
      <c r="D871" s="1"/>
      <c r="E871" s="1"/>
      <c r="F871" s="1"/>
      <c r="G871" s="1"/>
      <c r="H871" s="1"/>
      <c r="I871" s="1"/>
      <c r="J871" s="1"/>
      <c r="K871" s="1"/>
      <c r="L871" s="1"/>
      <c r="M871" s="1"/>
      <c r="N871" s="1"/>
      <c r="O871" s="1"/>
      <c r="P871" s="1"/>
      <c r="Q871" s="1"/>
      <c r="R871" s="1"/>
      <c r="S871" s="1"/>
      <c r="T871" s="1"/>
      <c r="U871" s="1"/>
    </row>
    <row r="872">
      <c r="A872" s="1"/>
      <c r="B872" s="1"/>
      <c r="C872" s="1"/>
      <c r="D872" s="1"/>
      <c r="E872" s="1"/>
      <c r="F872" s="1"/>
      <c r="G872" s="1"/>
      <c r="H872" s="1"/>
      <c r="I872" s="1"/>
      <c r="J872" s="1"/>
      <c r="K872" s="1"/>
      <c r="L872" s="1"/>
      <c r="M872" s="1"/>
      <c r="N872" s="1"/>
      <c r="O872" s="1"/>
      <c r="P872" s="1"/>
      <c r="Q872" s="1"/>
      <c r="R872" s="1"/>
      <c r="S872" s="1"/>
      <c r="T872" s="1"/>
      <c r="U872" s="1"/>
    </row>
    <row r="873">
      <c r="A873" s="1"/>
      <c r="B873" s="1"/>
      <c r="C873" s="1"/>
      <c r="D873" s="1"/>
      <c r="E873" s="1"/>
      <c r="F873" s="1"/>
      <c r="G873" s="1"/>
      <c r="H873" s="1"/>
      <c r="I873" s="1"/>
      <c r="J873" s="1"/>
      <c r="K873" s="1"/>
      <c r="L873" s="1"/>
      <c r="M873" s="1"/>
      <c r="N873" s="1"/>
      <c r="O873" s="1"/>
      <c r="P873" s="1"/>
      <c r="Q873" s="1"/>
      <c r="R873" s="1"/>
      <c r="S873" s="1"/>
      <c r="T873" s="1"/>
      <c r="U873" s="1"/>
    </row>
    <row r="874">
      <c r="A874" s="1"/>
      <c r="B874" s="1"/>
      <c r="C874" s="1"/>
      <c r="D874" s="1"/>
      <c r="E874" s="1"/>
      <c r="F874" s="1"/>
      <c r="G874" s="1"/>
      <c r="H874" s="1"/>
      <c r="I874" s="1"/>
      <c r="J874" s="1"/>
      <c r="K874" s="1"/>
      <c r="L874" s="1"/>
      <c r="M874" s="1"/>
      <c r="N874" s="1"/>
      <c r="O874" s="1"/>
      <c r="P874" s="1"/>
      <c r="Q874" s="1"/>
      <c r="R874" s="1"/>
      <c r="S874" s="1"/>
      <c r="T874" s="1"/>
      <c r="U874" s="1"/>
    </row>
    <row r="875">
      <c r="A875" s="1"/>
      <c r="B875" s="1"/>
      <c r="C875" s="1"/>
      <c r="D875" s="1"/>
      <c r="E875" s="1"/>
      <c r="F875" s="1"/>
      <c r="G875" s="1"/>
      <c r="H875" s="1"/>
      <c r="I875" s="1"/>
      <c r="J875" s="1"/>
      <c r="K875" s="1"/>
      <c r="L875" s="1"/>
      <c r="M875" s="1"/>
      <c r="N875" s="1"/>
      <c r="O875" s="1"/>
      <c r="P875" s="1"/>
      <c r="Q875" s="1"/>
      <c r="R875" s="1"/>
      <c r="S875" s="1"/>
      <c r="T875" s="1"/>
      <c r="U875" s="1"/>
    </row>
    <row r="876">
      <c r="A876" s="1"/>
      <c r="B876" s="1"/>
      <c r="C876" s="1"/>
      <c r="D876" s="1"/>
      <c r="E876" s="1"/>
      <c r="F876" s="1"/>
      <c r="G876" s="1"/>
      <c r="H876" s="1"/>
      <c r="I876" s="1"/>
      <c r="J876" s="1"/>
      <c r="K876" s="1"/>
      <c r="L876" s="1"/>
      <c r="M876" s="1"/>
      <c r="N876" s="1"/>
      <c r="O876" s="1"/>
      <c r="P876" s="1"/>
      <c r="Q876" s="1"/>
      <c r="R876" s="1"/>
      <c r="S876" s="1"/>
      <c r="T876" s="1"/>
      <c r="U876" s="1"/>
    </row>
    <row r="877">
      <c r="A877" s="1"/>
      <c r="B877" s="1"/>
      <c r="C877" s="1"/>
      <c r="D877" s="1"/>
      <c r="E877" s="1"/>
      <c r="F877" s="1"/>
      <c r="G877" s="1"/>
      <c r="H877" s="1"/>
      <c r="I877" s="1"/>
      <c r="J877" s="1"/>
      <c r="K877" s="1"/>
      <c r="L877" s="1"/>
      <c r="M877" s="1"/>
      <c r="N877" s="1"/>
      <c r="O877" s="1"/>
      <c r="P877" s="1"/>
      <c r="Q877" s="1"/>
      <c r="R877" s="1"/>
      <c r="S877" s="1"/>
      <c r="T877" s="1"/>
      <c r="U877" s="1"/>
    </row>
    <row r="878">
      <c r="A878" s="1"/>
      <c r="B878" s="1"/>
      <c r="C878" s="1"/>
      <c r="D878" s="1"/>
      <c r="E878" s="1"/>
      <c r="F878" s="1"/>
      <c r="G878" s="1"/>
      <c r="H878" s="1"/>
      <c r="I878" s="1"/>
      <c r="J878" s="1"/>
      <c r="K878" s="1"/>
      <c r="L878" s="1"/>
      <c r="M878" s="1"/>
      <c r="N878" s="1"/>
      <c r="O878" s="1"/>
      <c r="P878" s="1"/>
      <c r="Q878" s="1"/>
      <c r="R878" s="1"/>
      <c r="S878" s="1"/>
      <c r="T878" s="1"/>
      <c r="U878" s="1"/>
    </row>
    <row r="879">
      <c r="A879" s="1"/>
      <c r="B879" s="1"/>
      <c r="C879" s="1"/>
      <c r="D879" s="1"/>
      <c r="E879" s="1"/>
      <c r="F879" s="1"/>
      <c r="G879" s="1"/>
      <c r="H879" s="1"/>
      <c r="I879" s="1"/>
      <c r="J879" s="1"/>
      <c r="K879" s="1"/>
      <c r="L879" s="1"/>
      <c r="M879" s="1"/>
      <c r="N879" s="1"/>
      <c r="O879" s="1"/>
      <c r="P879" s="1"/>
      <c r="Q879" s="1"/>
      <c r="R879" s="1"/>
      <c r="S879" s="1"/>
      <c r="T879" s="1"/>
      <c r="U879" s="1"/>
    </row>
    <row r="880">
      <c r="A880" s="1"/>
      <c r="B880" s="1"/>
      <c r="C880" s="1"/>
      <c r="D880" s="1"/>
      <c r="E880" s="1"/>
      <c r="F880" s="1"/>
      <c r="G880" s="1"/>
      <c r="H880" s="1"/>
      <c r="I880" s="1"/>
      <c r="J880" s="1"/>
      <c r="K880" s="1"/>
      <c r="L880" s="1"/>
      <c r="M880" s="1"/>
      <c r="N880" s="1"/>
      <c r="O880" s="1"/>
      <c r="P880" s="1"/>
      <c r="Q880" s="1"/>
      <c r="R880" s="1"/>
      <c r="S880" s="1"/>
      <c r="T880" s="1"/>
      <c r="U880" s="1"/>
    </row>
    <row r="881">
      <c r="A881" s="1"/>
      <c r="B881" s="1"/>
      <c r="C881" s="1"/>
      <c r="D881" s="1"/>
      <c r="E881" s="1"/>
      <c r="F881" s="1"/>
      <c r="G881" s="1"/>
      <c r="H881" s="1"/>
      <c r="I881" s="1"/>
      <c r="J881" s="1"/>
      <c r="K881" s="1"/>
      <c r="L881" s="1"/>
      <c r="M881" s="1"/>
      <c r="N881" s="1"/>
      <c r="O881" s="1"/>
      <c r="P881" s="1"/>
      <c r="Q881" s="1"/>
      <c r="R881" s="1"/>
      <c r="S881" s="1"/>
      <c r="T881" s="1"/>
      <c r="U881" s="1"/>
    </row>
    <row r="882">
      <c r="A882" s="1"/>
      <c r="B882" s="1"/>
      <c r="C882" s="1"/>
      <c r="D882" s="1"/>
      <c r="E882" s="1"/>
      <c r="F882" s="1"/>
      <c r="G882" s="1"/>
      <c r="H882" s="1"/>
      <c r="I882" s="1"/>
      <c r="J882" s="1"/>
      <c r="K882" s="1"/>
      <c r="L882" s="1"/>
      <c r="M882" s="1"/>
      <c r="N882" s="1"/>
      <c r="O882" s="1"/>
      <c r="P882" s="1"/>
      <c r="Q882" s="1"/>
      <c r="R882" s="1"/>
      <c r="S882" s="1"/>
      <c r="T882" s="1"/>
      <c r="U882" s="1"/>
    </row>
    <row r="883">
      <c r="A883" s="1"/>
      <c r="B883" s="1"/>
      <c r="C883" s="1"/>
      <c r="D883" s="1"/>
      <c r="E883" s="1"/>
      <c r="F883" s="1"/>
      <c r="G883" s="1"/>
      <c r="H883" s="1"/>
      <c r="I883" s="1"/>
      <c r="J883" s="1"/>
      <c r="K883" s="1"/>
      <c r="L883" s="1"/>
      <c r="M883" s="1"/>
      <c r="N883" s="1"/>
      <c r="O883" s="1"/>
      <c r="P883" s="1"/>
      <c r="Q883" s="1"/>
      <c r="R883" s="1"/>
      <c r="S883" s="1"/>
      <c r="T883" s="1"/>
      <c r="U883" s="1"/>
    </row>
    <row r="884">
      <c r="A884" s="1"/>
      <c r="B884" s="1"/>
      <c r="C884" s="1"/>
      <c r="D884" s="1"/>
      <c r="E884" s="1"/>
      <c r="F884" s="1"/>
      <c r="G884" s="1"/>
      <c r="H884" s="1"/>
      <c r="I884" s="1"/>
      <c r="J884" s="1"/>
      <c r="K884" s="1"/>
      <c r="L884" s="1"/>
      <c r="M884" s="1"/>
      <c r="N884" s="1"/>
      <c r="O884" s="1"/>
      <c r="P884" s="1"/>
      <c r="Q884" s="1"/>
      <c r="R884" s="1"/>
      <c r="S884" s="1"/>
      <c r="T884" s="1"/>
      <c r="U884" s="1"/>
    </row>
    <row r="885">
      <c r="A885" s="1"/>
      <c r="B885" s="1"/>
      <c r="C885" s="1"/>
      <c r="D885" s="1"/>
      <c r="E885" s="1"/>
      <c r="F885" s="1"/>
      <c r="G885" s="1"/>
      <c r="H885" s="1"/>
      <c r="I885" s="1"/>
      <c r="J885" s="1"/>
      <c r="K885" s="1"/>
      <c r="L885" s="1"/>
      <c r="M885" s="1"/>
      <c r="N885" s="1"/>
      <c r="O885" s="1"/>
      <c r="P885" s="1"/>
      <c r="Q885" s="1"/>
      <c r="R885" s="1"/>
      <c r="S885" s="1"/>
      <c r="T885" s="1"/>
      <c r="U885" s="1"/>
    </row>
    <row r="886">
      <c r="A886" s="1"/>
      <c r="B886" s="1"/>
      <c r="C886" s="1"/>
      <c r="D886" s="1"/>
      <c r="E886" s="1"/>
      <c r="F886" s="1"/>
      <c r="G886" s="1"/>
      <c r="H886" s="1"/>
      <c r="I886" s="1"/>
      <c r="J886" s="1"/>
      <c r="K886" s="1"/>
      <c r="L886" s="1"/>
      <c r="M886" s="1"/>
      <c r="N886" s="1"/>
      <c r="O886" s="1"/>
      <c r="P886" s="1"/>
      <c r="Q886" s="1"/>
      <c r="R886" s="1"/>
      <c r="S886" s="1"/>
      <c r="T886" s="1"/>
      <c r="U886" s="1"/>
    </row>
    <row r="887">
      <c r="A887" s="1"/>
      <c r="B887" s="1"/>
      <c r="C887" s="1"/>
      <c r="D887" s="1"/>
      <c r="E887" s="1"/>
      <c r="F887" s="1"/>
      <c r="G887" s="1"/>
      <c r="H887" s="1"/>
      <c r="I887" s="1"/>
      <c r="J887" s="1"/>
      <c r="K887" s="1"/>
      <c r="L887" s="1"/>
      <c r="M887" s="1"/>
      <c r="N887" s="1"/>
      <c r="O887" s="1"/>
      <c r="P887" s="1"/>
      <c r="Q887" s="1"/>
      <c r="R887" s="1"/>
      <c r="S887" s="1"/>
      <c r="T887" s="1"/>
      <c r="U887" s="1"/>
    </row>
    <row r="888">
      <c r="A888" s="1"/>
      <c r="B888" s="1"/>
      <c r="C888" s="1"/>
      <c r="D888" s="1"/>
      <c r="E888" s="1"/>
      <c r="F888" s="1"/>
      <c r="G888" s="1"/>
      <c r="H888" s="1"/>
      <c r="I888" s="1"/>
      <c r="J888" s="1"/>
      <c r="K888" s="1"/>
      <c r="L888" s="1"/>
      <c r="M888" s="1"/>
      <c r="N888" s="1"/>
      <c r="O888" s="1"/>
      <c r="P888" s="1"/>
      <c r="Q888" s="1"/>
      <c r="R888" s="1"/>
      <c r="S888" s="1"/>
      <c r="T888" s="1"/>
      <c r="U888" s="1"/>
    </row>
    <row r="889">
      <c r="A889" s="1"/>
      <c r="B889" s="1"/>
      <c r="C889" s="1"/>
      <c r="D889" s="1"/>
      <c r="E889" s="1"/>
      <c r="F889" s="1"/>
      <c r="G889" s="1"/>
      <c r="H889" s="1"/>
      <c r="I889" s="1"/>
      <c r="J889" s="1"/>
      <c r="K889" s="1"/>
      <c r="L889" s="1"/>
      <c r="M889" s="1"/>
      <c r="N889" s="1"/>
      <c r="O889" s="1"/>
      <c r="P889" s="1"/>
      <c r="Q889" s="1"/>
      <c r="R889" s="1"/>
      <c r="S889" s="1"/>
      <c r="T889" s="1"/>
      <c r="U889" s="1"/>
    </row>
    <row r="890">
      <c r="A890" s="1"/>
      <c r="B890" s="1"/>
      <c r="C890" s="1"/>
      <c r="D890" s="1"/>
      <c r="E890" s="1"/>
      <c r="F890" s="1"/>
      <c r="G890" s="1"/>
      <c r="H890" s="1"/>
      <c r="I890" s="1"/>
      <c r="J890" s="1"/>
      <c r="K890" s="1"/>
      <c r="L890" s="1"/>
      <c r="M890" s="1"/>
      <c r="N890" s="1"/>
      <c r="O890" s="1"/>
      <c r="P890" s="1"/>
      <c r="Q890" s="1"/>
      <c r="R890" s="1"/>
      <c r="S890" s="1"/>
      <c r="T890" s="1"/>
      <c r="U890" s="1"/>
    </row>
    <row r="891">
      <c r="A891" s="1"/>
      <c r="B891" s="1"/>
      <c r="C891" s="1"/>
      <c r="D891" s="1"/>
      <c r="E891" s="1"/>
      <c r="F891" s="1"/>
      <c r="G891" s="1"/>
      <c r="H891" s="1"/>
      <c r="I891" s="1"/>
      <c r="J891" s="1"/>
      <c r="K891" s="1"/>
      <c r="L891" s="1"/>
      <c r="M891" s="1"/>
      <c r="N891" s="1"/>
      <c r="O891" s="1"/>
      <c r="P891" s="1"/>
      <c r="Q891" s="1"/>
      <c r="R891" s="1"/>
      <c r="S891" s="1"/>
      <c r="T891" s="1"/>
      <c r="U891" s="1"/>
    </row>
    <row r="892">
      <c r="A892" s="1"/>
      <c r="B892" s="1"/>
      <c r="C892" s="1"/>
      <c r="D892" s="1"/>
      <c r="E892" s="1"/>
      <c r="F892" s="1"/>
      <c r="G892" s="1"/>
      <c r="H892" s="1"/>
      <c r="I892" s="1"/>
      <c r="J892" s="1"/>
      <c r="K892" s="1"/>
      <c r="L892" s="1"/>
      <c r="M892" s="1"/>
      <c r="N892" s="1"/>
      <c r="O892" s="1"/>
      <c r="P892" s="1"/>
      <c r="Q892" s="1"/>
      <c r="R892" s="1"/>
      <c r="S892" s="1"/>
      <c r="T892" s="1"/>
      <c r="U892" s="1"/>
    </row>
    <row r="893">
      <c r="A893" s="1"/>
      <c r="B893" s="1"/>
      <c r="C893" s="1"/>
      <c r="D893" s="1"/>
      <c r="E893" s="1"/>
      <c r="F893" s="1"/>
      <c r="G893" s="1"/>
      <c r="H893" s="1"/>
      <c r="I893" s="1"/>
      <c r="J893" s="1"/>
      <c r="K893" s="1"/>
      <c r="L893" s="1"/>
      <c r="M893" s="1"/>
      <c r="N893" s="1"/>
      <c r="O893" s="1"/>
      <c r="P893" s="1"/>
      <c r="Q893" s="1"/>
      <c r="R893" s="1"/>
      <c r="S893" s="1"/>
      <c r="T893" s="1"/>
      <c r="U893" s="1"/>
    </row>
    <row r="894">
      <c r="A894" s="1"/>
      <c r="B894" s="1"/>
      <c r="C894" s="1"/>
      <c r="D894" s="1"/>
      <c r="E894" s="1"/>
      <c r="F894" s="1"/>
      <c r="G894" s="1"/>
      <c r="H894" s="1"/>
      <c r="I894" s="1"/>
      <c r="J894" s="1"/>
      <c r="K894" s="1"/>
      <c r="L894" s="1"/>
      <c r="M894" s="1"/>
      <c r="N894" s="1"/>
      <c r="O894" s="1"/>
      <c r="P894" s="1"/>
      <c r="Q894" s="1"/>
      <c r="R894" s="1"/>
      <c r="S894" s="1"/>
      <c r="T894" s="1"/>
      <c r="U894" s="1"/>
    </row>
    <row r="895">
      <c r="A895" s="1"/>
      <c r="B895" s="1"/>
      <c r="C895" s="1"/>
      <c r="D895" s="1"/>
      <c r="E895" s="1"/>
      <c r="F895" s="1"/>
      <c r="G895" s="1"/>
      <c r="H895" s="1"/>
      <c r="I895" s="1"/>
      <c r="J895" s="1"/>
      <c r="K895" s="1"/>
      <c r="L895" s="1"/>
      <c r="M895" s="1"/>
      <c r="N895" s="1"/>
      <c r="O895" s="1"/>
      <c r="P895" s="1"/>
      <c r="Q895" s="1"/>
      <c r="R895" s="1"/>
      <c r="S895" s="1"/>
      <c r="T895" s="1"/>
      <c r="U895" s="1"/>
    </row>
    <row r="896">
      <c r="A896" s="1"/>
      <c r="B896" s="1"/>
      <c r="C896" s="1"/>
      <c r="D896" s="1"/>
      <c r="E896" s="1"/>
      <c r="F896" s="1"/>
      <c r="G896" s="1"/>
      <c r="H896" s="1"/>
      <c r="I896" s="1"/>
      <c r="J896" s="1"/>
      <c r="K896" s="1"/>
      <c r="L896" s="1"/>
      <c r="M896" s="1"/>
      <c r="N896" s="1"/>
      <c r="O896" s="1"/>
      <c r="P896" s="1"/>
      <c r="Q896" s="1"/>
      <c r="R896" s="1"/>
      <c r="S896" s="1"/>
      <c r="T896" s="1"/>
      <c r="U896" s="1"/>
    </row>
    <row r="897">
      <c r="A897" s="1"/>
      <c r="B897" s="1"/>
      <c r="C897" s="1"/>
      <c r="D897" s="1"/>
      <c r="E897" s="1"/>
      <c r="F897" s="1"/>
      <c r="G897" s="1"/>
      <c r="H897" s="1"/>
      <c r="I897" s="1"/>
      <c r="J897" s="1"/>
      <c r="K897" s="1"/>
      <c r="L897" s="1"/>
      <c r="M897" s="1"/>
      <c r="N897" s="1"/>
      <c r="O897" s="1"/>
      <c r="P897" s="1"/>
      <c r="Q897" s="1"/>
      <c r="R897" s="1"/>
      <c r="S897" s="1"/>
      <c r="T897" s="1"/>
      <c r="U897" s="1"/>
    </row>
    <row r="898">
      <c r="A898" s="1"/>
      <c r="B898" s="1"/>
      <c r="C898" s="1"/>
      <c r="D898" s="1"/>
      <c r="E898" s="1"/>
      <c r="F898" s="1"/>
      <c r="G898" s="1"/>
      <c r="H898" s="1"/>
      <c r="I898" s="1"/>
      <c r="J898" s="1"/>
      <c r="K898" s="1"/>
      <c r="L898" s="1"/>
      <c r="M898" s="1"/>
      <c r="N898" s="1"/>
      <c r="O898" s="1"/>
      <c r="P898" s="1"/>
      <c r="Q898" s="1"/>
      <c r="R898" s="1"/>
      <c r="S898" s="1"/>
      <c r="T898" s="1"/>
      <c r="U898" s="1"/>
    </row>
    <row r="899">
      <c r="A899" s="1"/>
      <c r="B899" s="1"/>
      <c r="C899" s="1"/>
      <c r="D899" s="1"/>
      <c r="E899" s="1"/>
      <c r="F899" s="1"/>
      <c r="G899" s="1"/>
      <c r="H899" s="1"/>
      <c r="I899" s="1"/>
      <c r="J899" s="1"/>
      <c r="K899" s="1"/>
      <c r="L899" s="1"/>
      <c r="M899" s="1"/>
      <c r="N899" s="1"/>
      <c r="O899" s="1"/>
      <c r="P899" s="1"/>
      <c r="Q899" s="1"/>
      <c r="R899" s="1"/>
      <c r="S899" s="1"/>
      <c r="T899" s="1"/>
      <c r="U899" s="1"/>
    </row>
    <row r="900">
      <c r="A900" s="1"/>
      <c r="B900" s="1"/>
      <c r="C900" s="1"/>
      <c r="D900" s="1"/>
      <c r="E900" s="1"/>
      <c r="F900" s="1"/>
      <c r="G900" s="1"/>
      <c r="H900" s="1"/>
      <c r="I900" s="1"/>
      <c r="J900" s="1"/>
      <c r="K900" s="1"/>
      <c r="L900" s="1"/>
      <c r="M900" s="1"/>
      <c r="N900" s="1"/>
      <c r="O900" s="1"/>
      <c r="P900" s="1"/>
      <c r="Q900" s="1"/>
      <c r="R900" s="1"/>
      <c r="S900" s="1"/>
      <c r="T900" s="1"/>
      <c r="U900" s="1"/>
    </row>
    <row r="901">
      <c r="A901" s="1"/>
      <c r="B901" s="1"/>
      <c r="C901" s="1"/>
      <c r="D901" s="1"/>
      <c r="E901" s="1"/>
      <c r="F901" s="1"/>
      <c r="G901" s="1"/>
      <c r="H901" s="1"/>
      <c r="I901" s="1"/>
      <c r="J901" s="1"/>
      <c r="K901" s="1"/>
      <c r="L901" s="1"/>
      <c r="M901" s="1"/>
      <c r="N901" s="1"/>
      <c r="O901" s="1"/>
      <c r="P901" s="1"/>
      <c r="Q901" s="1"/>
      <c r="R901" s="1"/>
      <c r="S901" s="1"/>
      <c r="T901" s="1"/>
      <c r="U901" s="1"/>
    </row>
    <row r="902">
      <c r="A902" s="1"/>
      <c r="B902" s="1"/>
      <c r="C902" s="1"/>
      <c r="D902" s="1"/>
      <c r="E902" s="1"/>
      <c r="F902" s="1"/>
      <c r="G902" s="1"/>
      <c r="H902" s="1"/>
      <c r="I902" s="1"/>
      <c r="J902" s="1"/>
      <c r="K902" s="1"/>
      <c r="L902" s="1"/>
      <c r="M902" s="1"/>
      <c r="N902" s="1"/>
      <c r="O902" s="1"/>
      <c r="P902" s="1"/>
      <c r="Q902" s="1"/>
      <c r="R902" s="1"/>
      <c r="S902" s="1"/>
      <c r="T902" s="1"/>
      <c r="U902" s="1"/>
    </row>
    <row r="903">
      <c r="A903" s="1"/>
      <c r="B903" s="1"/>
      <c r="C903" s="1"/>
      <c r="D903" s="1"/>
      <c r="E903" s="1"/>
      <c r="F903" s="1"/>
      <c r="G903" s="1"/>
      <c r="H903" s="1"/>
      <c r="I903" s="1"/>
      <c r="J903" s="1"/>
      <c r="K903" s="1"/>
      <c r="L903" s="1"/>
      <c r="M903" s="1"/>
      <c r="N903" s="1"/>
      <c r="O903" s="1"/>
      <c r="P903" s="1"/>
      <c r="Q903" s="1"/>
      <c r="R903" s="1"/>
      <c r="S903" s="1"/>
      <c r="T903" s="1"/>
      <c r="U903" s="1"/>
    </row>
    <row r="904">
      <c r="A904" s="1"/>
      <c r="B904" s="1"/>
      <c r="C904" s="1"/>
      <c r="D904" s="1"/>
      <c r="E904" s="1"/>
      <c r="F904" s="1"/>
      <c r="G904" s="1"/>
      <c r="H904" s="1"/>
      <c r="I904" s="1"/>
      <c r="J904" s="1"/>
      <c r="K904" s="1"/>
      <c r="L904" s="1"/>
      <c r="M904" s="1"/>
      <c r="N904" s="1"/>
      <c r="O904" s="1"/>
      <c r="P904" s="1"/>
      <c r="Q904" s="1"/>
      <c r="R904" s="1"/>
      <c r="S904" s="1"/>
      <c r="T904" s="1"/>
      <c r="U904" s="1"/>
    </row>
    <row r="905">
      <c r="A905" s="1"/>
      <c r="B905" s="1"/>
      <c r="C905" s="1"/>
      <c r="D905" s="1"/>
      <c r="E905" s="1"/>
      <c r="F905" s="1"/>
      <c r="G905" s="1"/>
      <c r="H905" s="1"/>
      <c r="I905" s="1"/>
      <c r="J905" s="1"/>
      <c r="K905" s="1"/>
      <c r="L905" s="1"/>
      <c r="M905" s="1"/>
      <c r="N905" s="1"/>
      <c r="O905" s="1"/>
      <c r="P905" s="1"/>
      <c r="Q905" s="1"/>
      <c r="R905" s="1"/>
      <c r="S905" s="1"/>
      <c r="T905" s="1"/>
      <c r="U905" s="1"/>
    </row>
    <row r="906">
      <c r="A906" s="1"/>
      <c r="B906" s="1"/>
      <c r="C906" s="1"/>
      <c r="D906" s="1"/>
      <c r="E906" s="1"/>
      <c r="F906" s="1"/>
      <c r="G906" s="1"/>
      <c r="H906" s="1"/>
      <c r="I906" s="1"/>
      <c r="J906" s="1"/>
      <c r="K906" s="1"/>
      <c r="L906" s="1"/>
      <c r="M906" s="1"/>
      <c r="N906" s="1"/>
      <c r="O906" s="1"/>
      <c r="P906" s="1"/>
      <c r="Q906" s="1"/>
      <c r="R906" s="1"/>
      <c r="S906" s="1"/>
      <c r="T906" s="1"/>
      <c r="U906" s="1"/>
    </row>
    <row r="907">
      <c r="A907" s="1"/>
      <c r="B907" s="1"/>
      <c r="C907" s="1"/>
      <c r="D907" s="1"/>
      <c r="E907" s="1"/>
      <c r="F907" s="1"/>
      <c r="G907" s="1"/>
      <c r="H907" s="1"/>
      <c r="I907" s="1"/>
      <c r="J907" s="1"/>
      <c r="K907" s="1"/>
      <c r="L907" s="1"/>
      <c r="M907" s="1"/>
      <c r="N907" s="1"/>
      <c r="O907" s="1"/>
      <c r="P907" s="1"/>
      <c r="Q907" s="1"/>
      <c r="R907" s="1"/>
      <c r="S907" s="1"/>
      <c r="T907" s="1"/>
      <c r="U907" s="1"/>
    </row>
    <row r="908">
      <c r="A908" s="1"/>
      <c r="B908" s="1"/>
      <c r="C908" s="1"/>
      <c r="D908" s="1"/>
      <c r="E908" s="1"/>
      <c r="F908" s="1"/>
      <c r="G908" s="1"/>
      <c r="H908" s="1"/>
      <c r="I908" s="1"/>
      <c r="J908" s="1"/>
      <c r="K908" s="1"/>
      <c r="L908" s="1"/>
      <c r="M908" s="1"/>
      <c r="N908" s="1"/>
      <c r="O908" s="1"/>
      <c r="P908" s="1"/>
      <c r="Q908" s="1"/>
      <c r="R908" s="1"/>
      <c r="S908" s="1"/>
      <c r="T908" s="1"/>
      <c r="U908" s="1"/>
    </row>
    <row r="909">
      <c r="A909" s="1"/>
      <c r="B909" s="1"/>
      <c r="C909" s="1"/>
      <c r="D909" s="1"/>
      <c r="E909" s="1"/>
      <c r="F909" s="1"/>
      <c r="G909" s="1"/>
      <c r="H909" s="1"/>
      <c r="I909" s="1"/>
      <c r="J909" s="1"/>
      <c r="K909" s="1"/>
      <c r="L909" s="1"/>
      <c r="M909" s="1"/>
      <c r="N909" s="1"/>
      <c r="O909" s="1"/>
      <c r="P909" s="1"/>
      <c r="Q909" s="1"/>
      <c r="R909" s="1"/>
      <c r="S909" s="1"/>
      <c r="T909" s="1"/>
      <c r="U909" s="1"/>
    </row>
    <row r="910">
      <c r="A910" s="1"/>
      <c r="B910" s="1"/>
      <c r="C910" s="1"/>
      <c r="D910" s="1"/>
      <c r="E910" s="1"/>
      <c r="F910" s="1"/>
      <c r="G910" s="1"/>
      <c r="H910" s="1"/>
      <c r="I910" s="1"/>
      <c r="J910" s="1"/>
      <c r="K910" s="1"/>
      <c r="L910" s="1"/>
      <c r="M910" s="1"/>
      <c r="N910" s="1"/>
      <c r="O910" s="1"/>
      <c r="P910" s="1"/>
      <c r="Q910" s="1"/>
      <c r="R910" s="1"/>
      <c r="S910" s="1"/>
      <c r="T910" s="1"/>
      <c r="U910" s="1"/>
    </row>
    <row r="911">
      <c r="A911" s="1"/>
      <c r="B911" s="1"/>
      <c r="C911" s="1"/>
      <c r="D911" s="1"/>
      <c r="E911" s="1"/>
      <c r="F911" s="1"/>
      <c r="G911" s="1"/>
      <c r="H911" s="1"/>
      <c r="I911" s="1"/>
      <c r="J911" s="1"/>
      <c r="K911" s="1"/>
      <c r="L911" s="1"/>
      <c r="M911" s="1"/>
      <c r="N911" s="1"/>
      <c r="O911" s="1"/>
      <c r="P911" s="1"/>
      <c r="Q911" s="1"/>
      <c r="R911" s="1"/>
      <c r="S911" s="1"/>
      <c r="T911" s="1"/>
      <c r="U911" s="1"/>
    </row>
    <row r="912">
      <c r="A912" s="1"/>
      <c r="B912" s="1"/>
      <c r="C912" s="1"/>
      <c r="D912" s="1"/>
      <c r="E912" s="1"/>
      <c r="F912" s="1"/>
      <c r="G912" s="1"/>
      <c r="H912" s="1"/>
      <c r="I912" s="1"/>
      <c r="J912" s="1"/>
      <c r="K912" s="1"/>
      <c r="L912" s="1"/>
      <c r="M912" s="1"/>
      <c r="N912" s="1"/>
      <c r="O912" s="1"/>
      <c r="P912" s="1"/>
      <c r="Q912" s="1"/>
      <c r="R912" s="1"/>
      <c r="S912" s="1"/>
      <c r="T912" s="1"/>
      <c r="U912" s="1"/>
    </row>
    <row r="913">
      <c r="A913" s="1"/>
      <c r="B913" s="1"/>
      <c r="C913" s="1"/>
      <c r="D913" s="1"/>
      <c r="E913" s="1"/>
      <c r="F913" s="1"/>
      <c r="G913" s="1"/>
      <c r="H913" s="1"/>
      <c r="I913" s="1"/>
      <c r="J913" s="1"/>
      <c r="K913" s="1"/>
      <c r="L913" s="1"/>
      <c r="M913" s="1"/>
      <c r="N913" s="1"/>
      <c r="O913" s="1"/>
      <c r="P913" s="1"/>
      <c r="Q913" s="1"/>
      <c r="R913" s="1"/>
      <c r="S913" s="1"/>
      <c r="T913" s="1"/>
      <c r="U913" s="1"/>
    </row>
    <row r="914">
      <c r="A914" s="1"/>
      <c r="B914" s="1"/>
      <c r="C914" s="1"/>
      <c r="D914" s="1"/>
      <c r="E914" s="1"/>
      <c r="F914" s="1"/>
      <c r="G914" s="1"/>
      <c r="H914" s="1"/>
      <c r="I914" s="1"/>
      <c r="J914" s="1"/>
      <c r="K914" s="1"/>
      <c r="L914" s="1"/>
      <c r="M914" s="1"/>
      <c r="N914" s="1"/>
      <c r="O914" s="1"/>
      <c r="P914" s="1"/>
      <c r="Q914" s="1"/>
      <c r="R914" s="1"/>
      <c r="S914" s="1"/>
      <c r="T914" s="1"/>
      <c r="U914" s="1"/>
    </row>
    <row r="915">
      <c r="A915" s="1"/>
      <c r="B915" s="1"/>
      <c r="C915" s="1"/>
      <c r="D915" s="1"/>
      <c r="E915" s="1"/>
      <c r="F915" s="1"/>
      <c r="G915" s="1"/>
      <c r="H915" s="1"/>
      <c r="I915" s="1"/>
      <c r="J915" s="1"/>
      <c r="K915" s="1"/>
      <c r="L915" s="1"/>
      <c r="M915" s="1"/>
      <c r="N915" s="1"/>
      <c r="O915" s="1"/>
      <c r="P915" s="1"/>
      <c r="Q915" s="1"/>
      <c r="R915" s="1"/>
      <c r="S915" s="1"/>
      <c r="T915" s="1"/>
      <c r="U915" s="1"/>
    </row>
    <row r="916">
      <c r="A916" s="1"/>
      <c r="B916" s="1"/>
      <c r="C916" s="1"/>
      <c r="D916" s="1"/>
      <c r="E916" s="1"/>
      <c r="F916" s="1"/>
      <c r="G916" s="1"/>
      <c r="H916" s="1"/>
      <c r="I916" s="1"/>
      <c r="J916" s="1"/>
      <c r="K916" s="1"/>
      <c r="L916" s="1"/>
      <c r="M916" s="1"/>
      <c r="N916" s="1"/>
      <c r="O916" s="1"/>
      <c r="P916" s="1"/>
      <c r="Q916" s="1"/>
      <c r="R916" s="1"/>
      <c r="S916" s="1"/>
      <c r="T916" s="1"/>
      <c r="U916" s="1"/>
    </row>
    <row r="917">
      <c r="A917" s="1"/>
      <c r="B917" s="1"/>
      <c r="C917" s="1"/>
      <c r="D917" s="1"/>
      <c r="E917" s="1"/>
      <c r="F917" s="1"/>
      <c r="G917" s="1"/>
      <c r="H917" s="1"/>
      <c r="I917" s="1"/>
      <c r="J917" s="1"/>
      <c r="K917" s="1"/>
      <c r="L917" s="1"/>
      <c r="M917" s="1"/>
      <c r="N917" s="1"/>
      <c r="O917" s="1"/>
      <c r="P917" s="1"/>
      <c r="Q917" s="1"/>
      <c r="R917" s="1"/>
      <c r="S917" s="1"/>
      <c r="T917" s="1"/>
      <c r="U917" s="1"/>
    </row>
    <row r="918">
      <c r="A918" s="1"/>
      <c r="B918" s="1"/>
      <c r="C918" s="1"/>
      <c r="D918" s="1"/>
      <c r="E918" s="1"/>
      <c r="F918" s="1"/>
      <c r="G918" s="1"/>
      <c r="H918" s="1"/>
      <c r="I918" s="1"/>
      <c r="J918" s="1"/>
      <c r="K918" s="1"/>
      <c r="L918" s="1"/>
      <c r="M918" s="1"/>
      <c r="N918" s="1"/>
      <c r="O918" s="1"/>
      <c r="P918" s="1"/>
      <c r="Q918" s="1"/>
      <c r="R918" s="1"/>
      <c r="S918" s="1"/>
      <c r="T918" s="1"/>
      <c r="U918" s="1"/>
    </row>
    <row r="919">
      <c r="A919" s="1"/>
      <c r="B919" s="1"/>
      <c r="C919" s="1"/>
      <c r="D919" s="1"/>
      <c r="E919" s="1"/>
      <c r="F919" s="1"/>
      <c r="G919" s="1"/>
      <c r="H919" s="1"/>
      <c r="I919" s="1"/>
      <c r="J919" s="1"/>
      <c r="K919" s="1"/>
      <c r="L919" s="1"/>
      <c r="M919" s="1"/>
      <c r="N919" s="1"/>
      <c r="O919" s="1"/>
      <c r="P919" s="1"/>
      <c r="Q919" s="1"/>
      <c r="R919" s="1"/>
      <c r="S919" s="1"/>
      <c r="T919" s="1"/>
      <c r="U919" s="1"/>
    </row>
    <row r="920">
      <c r="A920" s="1"/>
      <c r="B920" s="1"/>
      <c r="C920" s="1"/>
      <c r="D920" s="1"/>
      <c r="E920" s="1"/>
      <c r="F920" s="1"/>
      <c r="G920" s="1"/>
      <c r="H920" s="1"/>
      <c r="I920" s="1"/>
      <c r="J920" s="1"/>
      <c r="K920" s="1"/>
      <c r="L920" s="1"/>
      <c r="M920" s="1"/>
      <c r="N920" s="1"/>
      <c r="O920" s="1"/>
      <c r="P920" s="1"/>
      <c r="Q920" s="1"/>
      <c r="R920" s="1"/>
      <c r="S920" s="1"/>
      <c r="T920" s="1"/>
      <c r="U920" s="1"/>
    </row>
    <row r="921">
      <c r="A921" s="1"/>
      <c r="B921" s="1"/>
      <c r="C921" s="1"/>
      <c r="D921" s="1"/>
      <c r="E921" s="1"/>
      <c r="F921" s="1"/>
      <c r="G921" s="1"/>
      <c r="H921" s="1"/>
      <c r="I921" s="1"/>
      <c r="J921" s="1"/>
      <c r="K921" s="1"/>
      <c r="L921" s="1"/>
      <c r="M921" s="1"/>
      <c r="N921" s="1"/>
      <c r="O921" s="1"/>
      <c r="P921" s="1"/>
      <c r="Q921" s="1"/>
      <c r="R921" s="1"/>
      <c r="S921" s="1"/>
      <c r="T921" s="1"/>
      <c r="U921" s="1"/>
    </row>
    <row r="922">
      <c r="A922" s="1"/>
      <c r="B922" s="1"/>
      <c r="C922" s="1"/>
      <c r="D922" s="1"/>
      <c r="E922" s="1"/>
      <c r="F922" s="1"/>
      <c r="G922" s="1"/>
      <c r="H922" s="1"/>
      <c r="I922" s="1"/>
      <c r="J922" s="1"/>
      <c r="K922" s="1"/>
      <c r="L922" s="1"/>
      <c r="M922" s="1"/>
      <c r="N922" s="1"/>
      <c r="O922" s="1"/>
      <c r="P922" s="1"/>
      <c r="Q922" s="1"/>
      <c r="R922" s="1"/>
      <c r="S922" s="1"/>
      <c r="T922" s="1"/>
      <c r="U922" s="1"/>
    </row>
    <row r="923">
      <c r="A923" s="1"/>
      <c r="B923" s="1"/>
      <c r="C923" s="1"/>
      <c r="D923" s="1"/>
      <c r="E923" s="1"/>
      <c r="F923" s="1"/>
      <c r="G923" s="1"/>
      <c r="H923" s="1"/>
      <c r="I923" s="1"/>
      <c r="J923" s="1"/>
      <c r="K923" s="1"/>
      <c r="L923" s="1"/>
      <c r="M923" s="1"/>
      <c r="N923" s="1"/>
      <c r="O923" s="1"/>
      <c r="P923" s="1"/>
      <c r="Q923" s="1"/>
      <c r="R923" s="1"/>
      <c r="S923" s="1"/>
      <c r="T923" s="1"/>
      <c r="U923" s="1"/>
    </row>
    <row r="924">
      <c r="A924" s="1"/>
      <c r="B924" s="1"/>
      <c r="C924" s="1"/>
      <c r="D924" s="1"/>
      <c r="E924" s="1"/>
      <c r="F924" s="1"/>
      <c r="G924" s="1"/>
      <c r="H924" s="1"/>
      <c r="I924" s="1"/>
      <c r="J924" s="1"/>
      <c r="K924" s="1"/>
      <c r="L924" s="1"/>
      <c r="M924" s="1"/>
      <c r="N924" s="1"/>
      <c r="O924" s="1"/>
      <c r="P924" s="1"/>
      <c r="Q924" s="1"/>
      <c r="R924" s="1"/>
      <c r="S924" s="1"/>
      <c r="T924" s="1"/>
      <c r="U924" s="1"/>
    </row>
    <row r="925">
      <c r="A925" s="1"/>
      <c r="B925" s="1"/>
      <c r="C925" s="1"/>
      <c r="D925" s="1"/>
      <c r="E925" s="1"/>
      <c r="F925" s="1"/>
      <c r="G925" s="1"/>
      <c r="H925" s="1"/>
      <c r="I925" s="1"/>
      <c r="J925" s="1"/>
      <c r="K925" s="1"/>
      <c r="L925" s="1"/>
      <c r="M925" s="1"/>
      <c r="N925" s="1"/>
      <c r="O925" s="1"/>
      <c r="P925" s="1"/>
      <c r="Q925" s="1"/>
      <c r="R925" s="1"/>
      <c r="S925" s="1"/>
      <c r="T925" s="1"/>
      <c r="U925" s="1"/>
    </row>
    <row r="926">
      <c r="A926" s="1"/>
      <c r="B926" s="1"/>
      <c r="C926" s="1"/>
      <c r="D926" s="1"/>
      <c r="E926" s="1"/>
      <c r="F926" s="1"/>
      <c r="G926" s="1"/>
      <c r="H926" s="1"/>
      <c r="I926" s="1"/>
      <c r="J926" s="1"/>
      <c r="K926" s="1"/>
      <c r="L926" s="1"/>
      <c r="M926" s="1"/>
      <c r="N926" s="1"/>
      <c r="O926" s="1"/>
      <c r="P926" s="1"/>
      <c r="Q926" s="1"/>
      <c r="R926" s="1"/>
      <c r="S926" s="1"/>
      <c r="T926" s="1"/>
      <c r="U926" s="1"/>
    </row>
    <row r="927">
      <c r="A927" s="1"/>
      <c r="B927" s="1"/>
      <c r="C927" s="1"/>
      <c r="D927" s="1"/>
      <c r="E927" s="1"/>
      <c r="F927" s="1"/>
      <c r="G927" s="1"/>
      <c r="H927" s="1"/>
      <c r="I927" s="1"/>
      <c r="J927" s="1"/>
      <c r="K927" s="1"/>
      <c r="L927" s="1"/>
      <c r="M927" s="1"/>
      <c r="N927" s="1"/>
      <c r="O927" s="1"/>
      <c r="P927" s="1"/>
      <c r="Q927" s="1"/>
      <c r="R927" s="1"/>
      <c r="S927" s="1"/>
      <c r="T927" s="1"/>
      <c r="U927" s="1"/>
    </row>
    <row r="928">
      <c r="A928" s="1"/>
      <c r="B928" s="1"/>
      <c r="C928" s="1"/>
      <c r="D928" s="1"/>
      <c r="E928" s="1"/>
      <c r="F928" s="1"/>
      <c r="G928" s="1"/>
      <c r="H928" s="1"/>
      <c r="I928" s="1"/>
      <c r="J928" s="1"/>
      <c r="K928" s="1"/>
      <c r="L928" s="1"/>
      <c r="M928" s="1"/>
      <c r="N928" s="1"/>
      <c r="O928" s="1"/>
      <c r="P928" s="1"/>
      <c r="Q928" s="1"/>
      <c r="R928" s="1"/>
      <c r="S928" s="1"/>
      <c r="T928" s="1"/>
      <c r="U928" s="1"/>
    </row>
    <row r="929">
      <c r="A929" s="1"/>
      <c r="B929" s="1"/>
      <c r="C929" s="1"/>
      <c r="D929" s="1"/>
      <c r="E929" s="1"/>
      <c r="F929" s="1"/>
      <c r="G929" s="1"/>
      <c r="H929" s="1"/>
      <c r="I929" s="1"/>
      <c r="J929" s="1"/>
      <c r="K929" s="1"/>
      <c r="L929" s="1"/>
      <c r="M929" s="1"/>
      <c r="N929" s="1"/>
      <c r="O929" s="1"/>
      <c r="P929" s="1"/>
      <c r="Q929" s="1"/>
      <c r="R929" s="1"/>
      <c r="S929" s="1"/>
      <c r="T929" s="1"/>
      <c r="U929" s="1"/>
    </row>
    <row r="930">
      <c r="A930" s="1"/>
      <c r="B930" s="1"/>
      <c r="C930" s="1"/>
      <c r="D930" s="1"/>
      <c r="E930" s="1"/>
      <c r="F930" s="1"/>
      <c r="G930" s="1"/>
      <c r="H930" s="1"/>
      <c r="I930" s="1"/>
      <c r="J930" s="1"/>
      <c r="K930" s="1"/>
      <c r="L930" s="1"/>
      <c r="M930" s="1"/>
      <c r="N930" s="1"/>
      <c r="O930" s="1"/>
      <c r="P930" s="1"/>
      <c r="Q930" s="1"/>
      <c r="R930" s="1"/>
      <c r="S930" s="1"/>
      <c r="T930" s="1"/>
      <c r="U930" s="1"/>
    </row>
    <row r="931">
      <c r="A931" s="1"/>
      <c r="B931" s="1"/>
      <c r="C931" s="1"/>
      <c r="D931" s="1"/>
      <c r="E931" s="1"/>
      <c r="F931" s="1"/>
      <c r="G931" s="1"/>
      <c r="H931" s="1"/>
      <c r="I931" s="1"/>
      <c r="J931" s="1"/>
      <c r="K931" s="1"/>
      <c r="L931" s="1"/>
      <c r="M931" s="1"/>
      <c r="N931" s="1"/>
      <c r="O931" s="1"/>
      <c r="P931" s="1"/>
      <c r="Q931" s="1"/>
      <c r="R931" s="1"/>
      <c r="S931" s="1"/>
      <c r="T931" s="1"/>
      <c r="U931" s="1"/>
    </row>
    <row r="932">
      <c r="A932" s="1"/>
      <c r="B932" s="1"/>
      <c r="C932" s="1"/>
      <c r="D932" s="1"/>
      <c r="E932" s="1"/>
      <c r="F932" s="1"/>
      <c r="G932" s="1"/>
      <c r="H932" s="1"/>
      <c r="I932" s="1"/>
      <c r="J932" s="1"/>
      <c r="K932" s="1"/>
      <c r="L932" s="1"/>
      <c r="M932" s="1"/>
      <c r="N932" s="1"/>
      <c r="O932" s="1"/>
      <c r="P932" s="1"/>
      <c r="Q932" s="1"/>
      <c r="R932" s="1"/>
      <c r="S932" s="1"/>
      <c r="T932" s="1"/>
      <c r="U932" s="1"/>
    </row>
    <row r="933">
      <c r="A933" s="1"/>
      <c r="B933" s="1"/>
      <c r="C933" s="1"/>
      <c r="D933" s="1"/>
      <c r="E933" s="1"/>
      <c r="F933" s="1"/>
      <c r="G933" s="1"/>
      <c r="H933" s="1"/>
      <c r="I933" s="1"/>
      <c r="J933" s="1"/>
      <c r="K933" s="1"/>
      <c r="L933" s="1"/>
      <c r="M933" s="1"/>
      <c r="N933" s="1"/>
      <c r="O933" s="1"/>
      <c r="P933" s="1"/>
      <c r="Q933" s="1"/>
      <c r="R933" s="1"/>
      <c r="S933" s="1"/>
      <c r="T933" s="1"/>
      <c r="U933" s="1"/>
    </row>
    <row r="934">
      <c r="A934" s="1"/>
      <c r="B934" s="1"/>
      <c r="C934" s="1"/>
      <c r="D934" s="1"/>
      <c r="E934" s="1"/>
      <c r="F934" s="1"/>
      <c r="G934" s="1"/>
      <c r="H934" s="1"/>
      <c r="I934" s="1"/>
      <c r="J934" s="1"/>
      <c r="K934" s="1"/>
      <c r="L934" s="1"/>
      <c r="M934" s="1"/>
      <c r="N934" s="1"/>
      <c r="O934" s="1"/>
      <c r="P934" s="1"/>
      <c r="Q934" s="1"/>
      <c r="R934" s="1"/>
      <c r="S934" s="1"/>
      <c r="T934" s="1"/>
      <c r="U934" s="1"/>
    </row>
    <row r="935">
      <c r="A935" s="1"/>
      <c r="B935" s="1"/>
      <c r="C935" s="1"/>
      <c r="D935" s="1"/>
      <c r="E935" s="1"/>
      <c r="F935" s="1"/>
      <c r="G935" s="1"/>
      <c r="H935" s="1"/>
      <c r="I935" s="1"/>
      <c r="J935" s="1"/>
      <c r="K935" s="1"/>
      <c r="L935" s="1"/>
      <c r="M935" s="1"/>
      <c r="N935" s="1"/>
      <c r="O935" s="1"/>
      <c r="P935" s="1"/>
      <c r="Q935" s="1"/>
      <c r="R935" s="1"/>
      <c r="S935" s="1"/>
      <c r="T935" s="1"/>
      <c r="U935" s="1"/>
    </row>
    <row r="936">
      <c r="A936" s="1"/>
      <c r="B936" s="1"/>
      <c r="C936" s="1"/>
      <c r="D936" s="1"/>
      <c r="E936" s="1"/>
      <c r="F936" s="1"/>
      <c r="G936" s="1"/>
      <c r="H936" s="1"/>
      <c r="I936" s="1"/>
      <c r="J936" s="1"/>
      <c r="K936" s="1"/>
      <c r="L936" s="1"/>
      <c r="M936" s="1"/>
      <c r="N936" s="1"/>
      <c r="O936" s="1"/>
      <c r="P936" s="1"/>
      <c r="Q936" s="1"/>
      <c r="R936" s="1"/>
      <c r="S936" s="1"/>
      <c r="T936" s="1"/>
      <c r="U936" s="1"/>
    </row>
    <row r="937">
      <c r="A937" s="1"/>
      <c r="B937" s="1"/>
      <c r="C937" s="1"/>
      <c r="D937" s="1"/>
      <c r="E937" s="1"/>
      <c r="F937" s="1"/>
      <c r="G937" s="1"/>
      <c r="H937" s="1"/>
      <c r="I937" s="1"/>
      <c r="J937" s="1"/>
      <c r="K937" s="1"/>
      <c r="L937" s="1"/>
      <c r="M937" s="1"/>
      <c r="N937" s="1"/>
      <c r="O937" s="1"/>
      <c r="P937" s="1"/>
      <c r="Q937" s="1"/>
      <c r="R937" s="1"/>
      <c r="S937" s="1"/>
      <c r="T937" s="1"/>
      <c r="U937" s="1"/>
    </row>
    <row r="938">
      <c r="A938" s="1"/>
      <c r="B938" s="1"/>
      <c r="C938" s="1"/>
      <c r="D938" s="1"/>
      <c r="E938" s="1"/>
      <c r="F938" s="1"/>
      <c r="G938" s="1"/>
      <c r="H938" s="1"/>
      <c r="I938" s="1"/>
      <c r="J938" s="1"/>
      <c r="K938" s="1"/>
      <c r="L938" s="1"/>
      <c r="M938" s="1"/>
      <c r="N938" s="1"/>
      <c r="O938" s="1"/>
      <c r="P938" s="1"/>
      <c r="Q938" s="1"/>
      <c r="R938" s="1"/>
      <c r="S938" s="1"/>
      <c r="T938" s="1"/>
      <c r="U938" s="1"/>
    </row>
    <row r="939">
      <c r="A939" s="1"/>
      <c r="B939" s="1"/>
      <c r="C939" s="1"/>
      <c r="D939" s="1"/>
      <c r="E939" s="1"/>
      <c r="F939" s="1"/>
      <c r="G939" s="1"/>
      <c r="H939" s="1"/>
      <c r="I939" s="1"/>
      <c r="J939" s="1"/>
      <c r="K939" s="1"/>
      <c r="L939" s="1"/>
      <c r="M939" s="1"/>
      <c r="N939" s="1"/>
      <c r="O939" s="1"/>
      <c r="P939" s="1"/>
      <c r="Q939" s="1"/>
      <c r="R939" s="1"/>
      <c r="S939" s="1"/>
      <c r="T939" s="1"/>
      <c r="U939" s="1"/>
    </row>
    <row r="940">
      <c r="A940" s="1"/>
      <c r="B940" s="1"/>
      <c r="C940" s="1"/>
      <c r="D940" s="1"/>
      <c r="E940" s="1"/>
      <c r="F940" s="1"/>
      <c r="G940" s="1"/>
      <c r="H940" s="1"/>
      <c r="I940" s="1"/>
      <c r="J940" s="1"/>
      <c r="K940" s="1"/>
      <c r="L940" s="1"/>
      <c r="M940" s="1"/>
      <c r="N940" s="1"/>
      <c r="O940" s="1"/>
      <c r="P940" s="1"/>
      <c r="Q940" s="1"/>
      <c r="R940" s="1"/>
      <c r="S940" s="1"/>
      <c r="T940" s="1"/>
      <c r="U940" s="1"/>
    </row>
    <row r="941">
      <c r="A941" s="1"/>
      <c r="B941" s="1"/>
      <c r="C941" s="1"/>
      <c r="D941" s="1"/>
      <c r="E941" s="1"/>
      <c r="F941" s="1"/>
      <c r="G941" s="1"/>
      <c r="H941" s="1"/>
      <c r="I941" s="1"/>
      <c r="J941" s="1"/>
      <c r="K941" s="1"/>
      <c r="L941" s="1"/>
      <c r="M941" s="1"/>
      <c r="N941" s="1"/>
      <c r="O941" s="1"/>
      <c r="P941" s="1"/>
      <c r="Q941" s="1"/>
      <c r="R941" s="1"/>
      <c r="S941" s="1"/>
      <c r="T941" s="1"/>
      <c r="U941" s="1"/>
    </row>
    <row r="942">
      <c r="A942" s="1"/>
      <c r="B942" s="1"/>
      <c r="C942" s="1"/>
      <c r="D942" s="1"/>
      <c r="E942" s="1"/>
      <c r="F942" s="1"/>
      <c r="G942" s="1"/>
      <c r="H942" s="1"/>
      <c r="I942" s="1"/>
      <c r="J942" s="1"/>
      <c r="K942" s="1"/>
      <c r="L942" s="1"/>
      <c r="M942" s="1"/>
      <c r="N942" s="1"/>
      <c r="O942" s="1"/>
      <c r="P942" s="1"/>
      <c r="Q942" s="1"/>
      <c r="R942" s="1"/>
      <c r="S942" s="1"/>
      <c r="T942" s="1"/>
      <c r="U942" s="1"/>
    </row>
    <row r="943">
      <c r="A943" s="1"/>
      <c r="B943" s="1"/>
      <c r="C943" s="1"/>
      <c r="D943" s="1"/>
      <c r="E943" s="1"/>
      <c r="F943" s="1"/>
      <c r="G943" s="1"/>
      <c r="H943" s="1"/>
      <c r="I943" s="1"/>
      <c r="J943" s="1"/>
      <c r="K943" s="1"/>
      <c r="L943" s="1"/>
      <c r="M943" s="1"/>
      <c r="N943" s="1"/>
      <c r="O943" s="1"/>
      <c r="P943" s="1"/>
      <c r="Q943" s="1"/>
      <c r="R943" s="1"/>
      <c r="S943" s="1"/>
      <c r="T943" s="1"/>
      <c r="U943" s="1"/>
    </row>
    <row r="944">
      <c r="A944" s="1"/>
      <c r="B944" s="1"/>
      <c r="C944" s="1"/>
      <c r="D944" s="1"/>
      <c r="E944" s="1"/>
      <c r="F944" s="1"/>
      <c r="G944" s="1"/>
      <c r="H944" s="1"/>
      <c r="I944" s="1"/>
      <c r="J944" s="1"/>
      <c r="K944" s="1"/>
      <c r="L944" s="1"/>
      <c r="M944" s="1"/>
      <c r="N944" s="1"/>
      <c r="O944" s="1"/>
      <c r="P944" s="1"/>
      <c r="Q944" s="1"/>
      <c r="R944" s="1"/>
      <c r="S944" s="1"/>
      <c r="T944" s="1"/>
      <c r="U944" s="1"/>
    </row>
    <row r="945">
      <c r="A945" s="1"/>
      <c r="B945" s="1"/>
      <c r="C945" s="1"/>
      <c r="D945" s="1"/>
      <c r="E945" s="1"/>
      <c r="F945" s="1"/>
      <c r="G945" s="1"/>
      <c r="H945" s="1"/>
      <c r="I945" s="1"/>
      <c r="J945" s="1"/>
      <c r="K945" s="1"/>
      <c r="L945" s="1"/>
      <c r="M945" s="1"/>
      <c r="N945" s="1"/>
      <c r="O945" s="1"/>
      <c r="P945" s="1"/>
      <c r="Q945" s="1"/>
      <c r="R945" s="1"/>
      <c r="S945" s="1"/>
      <c r="T945" s="1"/>
      <c r="U945" s="1"/>
    </row>
    <row r="946">
      <c r="A946" s="1"/>
      <c r="B946" s="1"/>
      <c r="C946" s="1"/>
      <c r="D946" s="1"/>
      <c r="E946" s="1"/>
      <c r="F946" s="1"/>
      <c r="G946" s="1"/>
      <c r="H946" s="1"/>
      <c r="I946" s="1"/>
      <c r="J946" s="1"/>
      <c r="K946" s="1"/>
      <c r="L946" s="1"/>
      <c r="M946" s="1"/>
      <c r="N946" s="1"/>
      <c r="O946" s="1"/>
      <c r="P946" s="1"/>
      <c r="Q946" s="1"/>
      <c r="R946" s="1"/>
      <c r="S946" s="1"/>
      <c r="T946" s="1"/>
      <c r="U946" s="1"/>
    </row>
    <row r="947">
      <c r="A947" s="1"/>
      <c r="B947" s="1"/>
      <c r="C947" s="1"/>
      <c r="D947" s="1"/>
      <c r="E947" s="1"/>
      <c r="F947" s="1"/>
      <c r="G947" s="1"/>
      <c r="H947" s="1"/>
      <c r="I947" s="1"/>
      <c r="J947" s="1"/>
      <c r="K947" s="1"/>
      <c r="L947" s="1"/>
      <c r="M947" s="1"/>
      <c r="N947" s="1"/>
      <c r="O947" s="1"/>
      <c r="P947" s="1"/>
      <c r="Q947" s="1"/>
      <c r="R947" s="1"/>
      <c r="S947" s="1"/>
      <c r="T947" s="1"/>
      <c r="U947" s="1"/>
    </row>
    <row r="948">
      <c r="A948" s="1"/>
      <c r="B948" s="1"/>
      <c r="C948" s="1"/>
      <c r="D948" s="1"/>
      <c r="E948" s="1"/>
      <c r="F948" s="1"/>
      <c r="G948" s="1"/>
      <c r="H948" s="1"/>
      <c r="I948" s="1"/>
      <c r="J948" s="1"/>
      <c r="K948" s="1"/>
      <c r="L948" s="1"/>
      <c r="M948" s="1"/>
      <c r="N948" s="1"/>
      <c r="O948" s="1"/>
      <c r="P948" s="1"/>
      <c r="Q948" s="1"/>
      <c r="R948" s="1"/>
      <c r="S948" s="1"/>
      <c r="T948" s="1"/>
      <c r="U948" s="1"/>
    </row>
    <row r="949">
      <c r="A949" s="1"/>
      <c r="B949" s="1"/>
      <c r="C949" s="1"/>
      <c r="D949" s="1"/>
      <c r="E949" s="1"/>
      <c r="F949" s="1"/>
      <c r="G949" s="1"/>
      <c r="H949" s="1"/>
      <c r="I949" s="1"/>
      <c r="J949" s="1"/>
      <c r="K949" s="1"/>
      <c r="L949" s="1"/>
      <c r="M949" s="1"/>
      <c r="N949" s="1"/>
      <c r="O949" s="1"/>
      <c r="P949" s="1"/>
      <c r="Q949" s="1"/>
      <c r="R949" s="1"/>
      <c r="S949" s="1"/>
      <c r="T949" s="1"/>
      <c r="U949" s="1"/>
    </row>
    <row r="950">
      <c r="A950" s="1"/>
      <c r="B950" s="1"/>
      <c r="C950" s="1"/>
      <c r="D950" s="1"/>
      <c r="E950" s="1"/>
      <c r="F950" s="1"/>
      <c r="G950" s="1"/>
      <c r="H950" s="1"/>
      <c r="I950" s="1"/>
      <c r="J950" s="1"/>
      <c r="K950" s="1"/>
      <c r="L950" s="1"/>
      <c r="M950" s="1"/>
      <c r="N950" s="1"/>
      <c r="O950" s="1"/>
      <c r="P950" s="1"/>
      <c r="Q950" s="1"/>
      <c r="R950" s="1"/>
      <c r="S950" s="1"/>
      <c r="T950" s="1"/>
      <c r="U950" s="1"/>
    </row>
    <row r="951">
      <c r="A951" s="1"/>
      <c r="B951" s="1"/>
      <c r="C951" s="1"/>
      <c r="D951" s="1"/>
      <c r="E951" s="1"/>
      <c r="F951" s="1"/>
      <c r="G951" s="1"/>
      <c r="H951" s="1"/>
      <c r="I951" s="1"/>
      <c r="J951" s="1"/>
      <c r="K951" s="1"/>
      <c r="L951" s="1"/>
      <c r="M951" s="1"/>
      <c r="N951" s="1"/>
      <c r="O951" s="1"/>
      <c r="P951" s="1"/>
      <c r="Q951" s="1"/>
      <c r="R951" s="1"/>
      <c r="S951" s="1"/>
      <c r="T951" s="1"/>
      <c r="U951" s="1"/>
    </row>
    <row r="952">
      <c r="A952" s="1"/>
      <c r="B952" s="1"/>
      <c r="C952" s="1"/>
      <c r="D952" s="1"/>
      <c r="E952" s="1"/>
      <c r="F952" s="1"/>
      <c r="G952" s="1"/>
      <c r="H952" s="1"/>
      <c r="I952" s="1"/>
      <c r="J952" s="1"/>
      <c r="K952" s="1"/>
      <c r="L952" s="1"/>
      <c r="M952" s="1"/>
      <c r="N952" s="1"/>
      <c r="O952" s="1"/>
      <c r="P952" s="1"/>
      <c r="Q952" s="1"/>
      <c r="R952" s="1"/>
      <c r="S952" s="1"/>
      <c r="T952" s="1"/>
      <c r="U952" s="1"/>
    </row>
    <row r="953">
      <c r="A953" s="1"/>
      <c r="B953" s="1"/>
      <c r="C953" s="1"/>
      <c r="D953" s="1"/>
      <c r="E953" s="1"/>
      <c r="F953" s="1"/>
      <c r="G953" s="1"/>
      <c r="H953" s="1"/>
      <c r="I953" s="1"/>
      <c r="J953" s="1"/>
      <c r="K953" s="1"/>
      <c r="L953" s="1"/>
      <c r="M953" s="1"/>
      <c r="N953" s="1"/>
      <c r="O953" s="1"/>
      <c r="P953" s="1"/>
      <c r="Q953" s="1"/>
      <c r="R953" s="1"/>
      <c r="S953" s="1"/>
      <c r="T953" s="1"/>
      <c r="U953" s="1"/>
    </row>
    <row r="954">
      <c r="A954" s="1"/>
      <c r="B954" s="1"/>
      <c r="C954" s="1"/>
      <c r="D954" s="1"/>
      <c r="E954" s="1"/>
      <c r="F954" s="1"/>
      <c r="G954" s="1"/>
      <c r="H954" s="1"/>
      <c r="I954" s="1"/>
      <c r="J954" s="1"/>
      <c r="K954" s="1"/>
      <c r="L954" s="1"/>
      <c r="M954" s="1"/>
      <c r="N954" s="1"/>
      <c r="O954" s="1"/>
      <c r="P954" s="1"/>
      <c r="Q954" s="1"/>
      <c r="R954" s="1"/>
      <c r="S954" s="1"/>
      <c r="T954" s="1"/>
      <c r="U954" s="1"/>
    </row>
    <row r="955">
      <c r="A955" s="1"/>
      <c r="B955" s="1"/>
      <c r="C955" s="1"/>
      <c r="D955" s="1"/>
      <c r="E955" s="1"/>
      <c r="F955" s="1"/>
      <c r="G955" s="1"/>
      <c r="H955" s="1"/>
      <c r="I955" s="1"/>
      <c r="J955" s="1"/>
      <c r="K955" s="1"/>
      <c r="L955" s="1"/>
      <c r="M955" s="1"/>
      <c r="N955" s="1"/>
      <c r="O955" s="1"/>
      <c r="P955" s="1"/>
      <c r="Q955" s="1"/>
      <c r="R955" s="1"/>
      <c r="S955" s="1"/>
      <c r="T955" s="1"/>
      <c r="U955" s="1"/>
    </row>
    <row r="956">
      <c r="A956" s="1"/>
      <c r="B956" s="1"/>
      <c r="C956" s="1"/>
      <c r="D956" s="1"/>
      <c r="E956" s="1"/>
      <c r="F956" s="1"/>
      <c r="G956" s="1"/>
      <c r="H956" s="1"/>
      <c r="I956" s="1"/>
      <c r="J956" s="1"/>
      <c r="K956" s="1"/>
      <c r="L956" s="1"/>
      <c r="M956" s="1"/>
      <c r="N956" s="1"/>
      <c r="O956" s="1"/>
      <c r="P956" s="1"/>
      <c r="Q956" s="1"/>
      <c r="R956" s="1"/>
      <c r="S956" s="1"/>
      <c r="T956" s="1"/>
      <c r="U956" s="1"/>
    </row>
    <row r="957">
      <c r="A957" s="1"/>
      <c r="B957" s="1"/>
      <c r="C957" s="1"/>
      <c r="D957" s="1"/>
      <c r="E957" s="1"/>
      <c r="F957" s="1"/>
      <c r="G957" s="1"/>
      <c r="H957" s="1"/>
      <c r="I957" s="1"/>
      <c r="J957" s="1"/>
      <c r="K957" s="1"/>
      <c r="L957" s="1"/>
      <c r="M957" s="1"/>
      <c r="N957" s="1"/>
      <c r="O957" s="1"/>
      <c r="P957" s="1"/>
      <c r="Q957" s="1"/>
      <c r="R957" s="1"/>
      <c r="S957" s="1"/>
      <c r="T957" s="1"/>
      <c r="U957" s="1"/>
    </row>
    <row r="958">
      <c r="A958" s="1"/>
      <c r="B958" s="1"/>
      <c r="C958" s="1"/>
      <c r="D958" s="1"/>
      <c r="E958" s="1"/>
      <c r="F958" s="1"/>
      <c r="G958" s="1"/>
      <c r="H958" s="1"/>
      <c r="I958" s="1"/>
      <c r="J958" s="1"/>
      <c r="K958" s="1"/>
      <c r="L958" s="1"/>
      <c r="M958" s="1"/>
      <c r="N958" s="1"/>
      <c r="O958" s="1"/>
      <c r="P958" s="1"/>
      <c r="Q958" s="1"/>
      <c r="R958" s="1"/>
      <c r="S958" s="1"/>
      <c r="T958" s="1"/>
      <c r="U958" s="1"/>
    </row>
    <row r="959">
      <c r="A959" s="1"/>
      <c r="B959" s="1"/>
      <c r="C959" s="1"/>
      <c r="D959" s="1"/>
      <c r="E959" s="1"/>
      <c r="F959" s="1"/>
      <c r="G959" s="1"/>
      <c r="H959" s="1"/>
      <c r="I959" s="1"/>
      <c r="J959" s="1"/>
      <c r="K959" s="1"/>
      <c r="L959" s="1"/>
      <c r="M959" s="1"/>
      <c r="N959" s="1"/>
      <c r="O959" s="1"/>
      <c r="P959" s="1"/>
      <c r="Q959" s="1"/>
      <c r="R959" s="1"/>
      <c r="S959" s="1"/>
      <c r="T959" s="1"/>
      <c r="U959" s="1"/>
    </row>
    <row r="960">
      <c r="A960" s="1"/>
      <c r="B960" s="1"/>
      <c r="C960" s="1"/>
      <c r="D960" s="1"/>
      <c r="E960" s="1"/>
      <c r="F960" s="1"/>
      <c r="G960" s="1"/>
      <c r="H960" s="1"/>
      <c r="I960" s="1"/>
      <c r="J960" s="1"/>
      <c r="K960" s="1"/>
      <c r="L960" s="1"/>
      <c r="M960" s="1"/>
      <c r="N960" s="1"/>
      <c r="O960" s="1"/>
      <c r="P960" s="1"/>
      <c r="Q960" s="1"/>
      <c r="R960" s="1"/>
      <c r="S960" s="1"/>
      <c r="T960" s="1"/>
      <c r="U960" s="1"/>
    </row>
    <row r="961">
      <c r="A961" s="1"/>
      <c r="B961" s="1"/>
      <c r="C961" s="1"/>
      <c r="D961" s="1"/>
      <c r="E961" s="1"/>
      <c r="F961" s="1"/>
      <c r="G961" s="1"/>
      <c r="H961" s="1"/>
      <c r="I961" s="1"/>
      <c r="J961" s="1"/>
      <c r="K961" s="1"/>
      <c r="L961" s="1"/>
      <c r="M961" s="1"/>
      <c r="N961" s="1"/>
      <c r="O961" s="1"/>
      <c r="P961" s="1"/>
      <c r="Q961" s="1"/>
      <c r="R961" s="1"/>
      <c r="S961" s="1"/>
      <c r="T961" s="1"/>
      <c r="U961" s="1"/>
    </row>
    <row r="962">
      <c r="A962" s="1"/>
      <c r="B962" s="1"/>
      <c r="C962" s="1"/>
      <c r="D962" s="1"/>
      <c r="E962" s="1"/>
      <c r="F962" s="1"/>
      <c r="G962" s="1"/>
      <c r="H962" s="1"/>
      <c r="I962" s="1"/>
      <c r="J962" s="1"/>
      <c r="K962" s="1"/>
      <c r="L962" s="1"/>
      <c r="M962" s="1"/>
      <c r="N962" s="1"/>
      <c r="O962" s="1"/>
      <c r="P962" s="1"/>
      <c r="Q962" s="1"/>
      <c r="R962" s="1"/>
      <c r="S962" s="1"/>
      <c r="T962" s="1"/>
      <c r="U962" s="1"/>
    </row>
    <row r="963">
      <c r="A963" s="1"/>
      <c r="B963" s="1"/>
      <c r="C963" s="1"/>
      <c r="D963" s="1"/>
      <c r="E963" s="1"/>
      <c r="F963" s="1"/>
      <c r="G963" s="1"/>
      <c r="H963" s="1"/>
      <c r="I963" s="1"/>
      <c r="J963" s="1"/>
      <c r="K963" s="1"/>
      <c r="L963" s="1"/>
      <c r="M963" s="1"/>
      <c r="N963" s="1"/>
      <c r="O963" s="1"/>
      <c r="P963" s="1"/>
      <c r="Q963" s="1"/>
      <c r="R963" s="1"/>
      <c r="S963" s="1"/>
      <c r="T963" s="1"/>
      <c r="U963" s="1"/>
    </row>
    <row r="964">
      <c r="A964" s="1"/>
      <c r="B964" s="1"/>
      <c r="C964" s="1"/>
      <c r="D964" s="1"/>
      <c r="E964" s="1"/>
      <c r="F964" s="1"/>
      <c r="G964" s="1"/>
      <c r="H964" s="1"/>
      <c r="I964" s="1"/>
      <c r="J964" s="1"/>
      <c r="K964" s="1"/>
      <c r="L964" s="1"/>
      <c r="M964" s="1"/>
      <c r="N964" s="1"/>
      <c r="O964" s="1"/>
      <c r="P964" s="1"/>
      <c r="Q964" s="1"/>
      <c r="R964" s="1"/>
      <c r="S964" s="1"/>
      <c r="T964" s="1"/>
      <c r="U964" s="1"/>
    </row>
    <row r="965">
      <c r="A965" s="1"/>
      <c r="B965" s="1"/>
      <c r="C965" s="1"/>
      <c r="D965" s="1"/>
      <c r="E965" s="1"/>
      <c r="F965" s="1"/>
      <c r="G965" s="1"/>
      <c r="H965" s="1"/>
      <c r="I965" s="1"/>
      <c r="J965" s="1"/>
      <c r="K965" s="1"/>
      <c r="L965" s="1"/>
      <c r="M965" s="1"/>
      <c r="N965" s="1"/>
      <c r="O965" s="1"/>
      <c r="P965" s="1"/>
      <c r="Q965" s="1"/>
      <c r="R965" s="1"/>
      <c r="S965" s="1"/>
      <c r="T965" s="1"/>
      <c r="U965" s="1"/>
    </row>
    <row r="966">
      <c r="A966" s="1"/>
      <c r="B966" s="1"/>
      <c r="C966" s="1"/>
      <c r="D966" s="1"/>
      <c r="E966" s="1"/>
      <c r="F966" s="1"/>
      <c r="G966" s="1"/>
      <c r="H966" s="1"/>
      <c r="I966" s="1"/>
      <c r="J966" s="1"/>
      <c r="K966" s="1"/>
      <c r="L966" s="1"/>
      <c r="M966" s="1"/>
      <c r="N966" s="1"/>
      <c r="O966" s="1"/>
      <c r="P966" s="1"/>
      <c r="Q966" s="1"/>
      <c r="R966" s="1"/>
      <c r="S966" s="1"/>
      <c r="T966" s="1"/>
      <c r="U966" s="1"/>
    </row>
    <row r="967">
      <c r="A967" s="1"/>
      <c r="B967" s="1"/>
      <c r="C967" s="1"/>
      <c r="D967" s="1"/>
      <c r="E967" s="1"/>
      <c r="F967" s="1"/>
      <c r="G967" s="1"/>
      <c r="H967" s="1"/>
      <c r="I967" s="1"/>
      <c r="J967" s="1"/>
      <c r="K967" s="1"/>
      <c r="L967" s="1"/>
      <c r="M967" s="1"/>
      <c r="N967" s="1"/>
      <c r="O967" s="1"/>
      <c r="P967" s="1"/>
      <c r="Q967" s="1"/>
      <c r="R967" s="1"/>
      <c r="S967" s="1"/>
      <c r="T967" s="1"/>
      <c r="U967" s="1"/>
    </row>
    <row r="968">
      <c r="A968" s="1"/>
      <c r="B968" s="1"/>
      <c r="C968" s="1"/>
      <c r="D968" s="1"/>
      <c r="E968" s="1"/>
      <c r="F968" s="1"/>
      <c r="G968" s="1"/>
      <c r="H968" s="1"/>
      <c r="I968" s="1"/>
      <c r="J968" s="1"/>
      <c r="K968" s="1"/>
      <c r="L968" s="1"/>
      <c r="M968" s="1"/>
      <c r="N968" s="1"/>
      <c r="O968" s="1"/>
      <c r="P968" s="1"/>
      <c r="Q968" s="1"/>
      <c r="R968" s="1"/>
      <c r="S968" s="1"/>
      <c r="T968" s="1"/>
      <c r="U968" s="1"/>
    </row>
    <row r="969">
      <c r="A969" s="1"/>
      <c r="B969" s="1"/>
      <c r="C969" s="1"/>
      <c r="D969" s="1"/>
      <c r="E969" s="1"/>
      <c r="F969" s="1"/>
      <c r="G969" s="1"/>
      <c r="H969" s="1"/>
      <c r="I969" s="1"/>
      <c r="J969" s="1"/>
      <c r="K969" s="1"/>
      <c r="L969" s="1"/>
      <c r="M969" s="1"/>
      <c r="N969" s="1"/>
      <c r="O969" s="1"/>
      <c r="P969" s="1"/>
      <c r="Q969" s="1"/>
      <c r="R969" s="1"/>
      <c r="S969" s="1"/>
      <c r="T969" s="1"/>
      <c r="U969" s="1"/>
    </row>
    <row r="970">
      <c r="A970" s="1"/>
      <c r="B970" s="1"/>
      <c r="C970" s="1"/>
      <c r="D970" s="1"/>
      <c r="E970" s="1"/>
      <c r="F970" s="1"/>
      <c r="G970" s="1"/>
      <c r="H970" s="1"/>
      <c r="I970" s="1"/>
      <c r="J970" s="1"/>
      <c r="K970" s="1"/>
      <c r="L970" s="1"/>
      <c r="M970" s="1"/>
      <c r="N970" s="1"/>
      <c r="O970" s="1"/>
      <c r="P970" s="1"/>
      <c r="Q970" s="1"/>
      <c r="R970" s="1"/>
      <c r="S970" s="1"/>
      <c r="T970" s="1"/>
      <c r="U970" s="1"/>
    </row>
    <row r="971">
      <c r="A971" s="1"/>
      <c r="B971" s="1"/>
      <c r="C971" s="1"/>
      <c r="D971" s="1"/>
      <c r="E971" s="1"/>
      <c r="F971" s="1"/>
      <c r="G971" s="1"/>
      <c r="H971" s="1"/>
      <c r="I971" s="1"/>
      <c r="J971" s="1"/>
      <c r="K971" s="1"/>
      <c r="L971" s="1"/>
      <c r="M971" s="1"/>
      <c r="N971" s="1"/>
      <c r="O971" s="1"/>
      <c r="P971" s="1"/>
      <c r="Q971" s="1"/>
      <c r="R971" s="1"/>
      <c r="S971" s="1"/>
      <c r="T971" s="1"/>
      <c r="U971" s="1"/>
    </row>
    <row r="972">
      <c r="A972" s="1"/>
      <c r="B972" s="1"/>
      <c r="C972" s="1"/>
      <c r="D972" s="1"/>
      <c r="E972" s="1"/>
      <c r="F972" s="1"/>
      <c r="G972" s="1"/>
      <c r="H972" s="1"/>
      <c r="I972" s="1"/>
      <c r="J972" s="1"/>
      <c r="K972" s="1"/>
      <c r="L972" s="1"/>
      <c r="M972" s="1"/>
      <c r="N972" s="1"/>
      <c r="O972" s="1"/>
      <c r="P972" s="1"/>
      <c r="Q972" s="1"/>
      <c r="R972" s="1"/>
      <c r="S972" s="1"/>
      <c r="T972" s="1"/>
      <c r="U972" s="1"/>
    </row>
    <row r="973">
      <c r="A973" s="1"/>
      <c r="B973" s="1"/>
      <c r="C973" s="1"/>
      <c r="D973" s="1"/>
      <c r="E973" s="1"/>
      <c r="F973" s="1"/>
      <c r="G973" s="1"/>
      <c r="H973" s="1"/>
      <c r="I973" s="1"/>
      <c r="J973" s="1"/>
      <c r="K973" s="1"/>
      <c r="L973" s="1"/>
      <c r="M973" s="1"/>
      <c r="N973" s="1"/>
      <c r="O973" s="1"/>
      <c r="P973" s="1"/>
      <c r="Q973" s="1"/>
      <c r="R973" s="1"/>
      <c r="S973" s="1"/>
      <c r="T973" s="1"/>
      <c r="U973" s="1"/>
    </row>
    <row r="974">
      <c r="A974" s="1"/>
      <c r="B974" s="1"/>
      <c r="C974" s="1"/>
      <c r="D974" s="1"/>
      <c r="E974" s="1"/>
      <c r="F974" s="1"/>
      <c r="G974" s="1"/>
      <c r="H974" s="1"/>
      <c r="I974" s="1"/>
      <c r="J974" s="1"/>
      <c r="K974" s="1"/>
      <c r="L974" s="1"/>
      <c r="M974" s="1"/>
      <c r="N974" s="1"/>
      <c r="O974" s="1"/>
      <c r="P974" s="1"/>
      <c r="Q974" s="1"/>
      <c r="R974" s="1"/>
      <c r="S974" s="1"/>
      <c r="T974" s="1"/>
      <c r="U974" s="1"/>
    </row>
    <row r="975">
      <c r="A975" s="1"/>
      <c r="B975" s="1"/>
      <c r="C975" s="1"/>
      <c r="D975" s="1"/>
      <c r="E975" s="1"/>
      <c r="F975" s="1"/>
      <c r="G975" s="1"/>
      <c r="H975" s="1"/>
      <c r="I975" s="1"/>
      <c r="J975" s="1"/>
      <c r="K975" s="1"/>
      <c r="L975" s="1"/>
      <c r="M975" s="1"/>
      <c r="N975" s="1"/>
      <c r="O975" s="1"/>
      <c r="P975" s="1"/>
      <c r="Q975" s="1"/>
      <c r="R975" s="1"/>
      <c r="S975" s="1"/>
      <c r="T975" s="1"/>
      <c r="U975" s="1"/>
    </row>
    <row r="976">
      <c r="A976" s="1"/>
      <c r="B976" s="1"/>
      <c r="C976" s="1"/>
      <c r="D976" s="1"/>
      <c r="E976" s="1"/>
      <c r="F976" s="1"/>
      <c r="G976" s="1"/>
      <c r="H976" s="1"/>
      <c r="I976" s="1"/>
      <c r="J976" s="1"/>
      <c r="K976" s="1"/>
      <c r="L976" s="1"/>
      <c r="M976" s="1"/>
      <c r="N976" s="1"/>
      <c r="O976" s="1"/>
      <c r="P976" s="1"/>
      <c r="Q976" s="1"/>
      <c r="R976" s="1"/>
      <c r="S976" s="1"/>
      <c r="T976" s="1"/>
      <c r="U976" s="1"/>
    </row>
    <row r="977">
      <c r="A977" s="1"/>
      <c r="B977" s="1"/>
      <c r="C977" s="1"/>
      <c r="D977" s="1"/>
      <c r="E977" s="1"/>
      <c r="F977" s="1"/>
      <c r="G977" s="1"/>
      <c r="H977" s="1"/>
      <c r="I977" s="1"/>
      <c r="J977" s="1"/>
      <c r="K977" s="1"/>
      <c r="L977" s="1"/>
      <c r="M977" s="1"/>
      <c r="N977" s="1"/>
      <c r="O977" s="1"/>
      <c r="P977" s="1"/>
      <c r="Q977" s="1"/>
      <c r="R977" s="1"/>
      <c r="S977" s="1"/>
      <c r="T977" s="1"/>
      <c r="U977" s="1"/>
    </row>
    <row r="978">
      <c r="A978" s="1"/>
      <c r="B978" s="1"/>
      <c r="C978" s="1"/>
      <c r="D978" s="1"/>
      <c r="E978" s="1"/>
      <c r="F978" s="1"/>
      <c r="G978" s="1"/>
      <c r="H978" s="1"/>
      <c r="I978" s="1"/>
      <c r="J978" s="1"/>
      <c r="K978" s="1"/>
      <c r="L978" s="1"/>
      <c r="M978" s="1"/>
      <c r="N978" s="1"/>
      <c r="O978" s="1"/>
      <c r="P978" s="1"/>
      <c r="Q978" s="1"/>
      <c r="R978" s="1"/>
      <c r="S978" s="1"/>
      <c r="T978" s="1"/>
      <c r="U978" s="1"/>
    </row>
    <row r="979">
      <c r="A979" s="1"/>
      <c r="B979" s="1"/>
      <c r="C979" s="1"/>
      <c r="D979" s="1"/>
      <c r="E979" s="1"/>
      <c r="F979" s="1"/>
      <c r="G979" s="1"/>
      <c r="H979" s="1"/>
      <c r="I979" s="1"/>
      <c r="J979" s="1"/>
      <c r="K979" s="1"/>
      <c r="L979" s="1"/>
      <c r="M979" s="1"/>
      <c r="N979" s="1"/>
      <c r="O979" s="1"/>
      <c r="P979" s="1"/>
      <c r="Q979" s="1"/>
      <c r="R979" s="1"/>
      <c r="S979" s="1"/>
      <c r="T979" s="1"/>
      <c r="U979" s="1"/>
    </row>
    <row r="980">
      <c r="A980" s="1"/>
      <c r="B980" s="1"/>
      <c r="C980" s="1"/>
      <c r="D980" s="1"/>
      <c r="E980" s="1"/>
      <c r="F980" s="1"/>
      <c r="G980" s="1"/>
      <c r="H980" s="1"/>
      <c r="I980" s="1"/>
      <c r="J980" s="1"/>
      <c r="K980" s="1"/>
      <c r="L980" s="1"/>
      <c r="M980" s="1"/>
      <c r="N980" s="1"/>
      <c r="O980" s="1"/>
      <c r="P980" s="1"/>
      <c r="Q980" s="1"/>
      <c r="R980" s="1"/>
      <c r="S980" s="1"/>
      <c r="T980" s="1"/>
      <c r="U980" s="1"/>
    </row>
    <row r="981">
      <c r="A981" s="1"/>
      <c r="B981" s="1"/>
      <c r="C981" s="1"/>
      <c r="D981" s="1"/>
      <c r="E981" s="1"/>
      <c r="F981" s="1"/>
      <c r="G981" s="1"/>
      <c r="H981" s="1"/>
      <c r="I981" s="1"/>
      <c r="J981" s="1"/>
      <c r="K981" s="1"/>
      <c r="L981" s="1"/>
      <c r="M981" s="1"/>
      <c r="N981" s="1"/>
      <c r="O981" s="1"/>
      <c r="P981" s="1"/>
      <c r="Q981" s="1"/>
      <c r="R981" s="1"/>
      <c r="S981" s="1"/>
      <c r="T981" s="1"/>
      <c r="U981" s="1"/>
    </row>
    <row r="982">
      <c r="A982" s="1"/>
      <c r="B982" s="1"/>
      <c r="C982" s="1"/>
      <c r="D982" s="1"/>
      <c r="E982" s="1"/>
      <c r="F982" s="1"/>
      <c r="G982" s="1"/>
      <c r="H982" s="1"/>
      <c r="I982" s="1"/>
      <c r="J982" s="1"/>
      <c r="K982" s="1"/>
      <c r="L982" s="1"/>
      <c r="M982" s="1"/>
      <c r="N982" s="1"/>
      <c r="O982" s="1"/>
      <c r="P982" s="1"/>
      <c r="Q982" s="1"/>
      <c r="R982" s="1"/>
      <c r="S982" s="1"/>
      <c r="T982" s="1"/>
      <c r="U982" s="1"/>
    </row>
    <row r="983">
      <c r="A983" s="1"/>
      <c r="B983" s="1"/>
      <c r="C983" s="1"/>
      <c r="D983" s="1"/>
      <c r="E983" s="1"/>
      <c r="F983" s="1"/>
      <c r="G983" s="1"/>
      <c r="H983" s="1"/>
      <c r="I983" s="1"/>
      <c r="J983" s="1"/>
      <c r="K983" s="1"/>
      <c r="L983" s="1"/>
      <c r="M983" s="1"/>
      <c r="N983" s="1"/>
      <c r="O983" s="1"/>
      <c r="P983" s="1"/>
      <c r="Q983" s="1"/>
      <c r="R983" s="1"/>
      <c r="S983" s="1"/>
      <c r="T983" s="1"/>
      <c r="U983" s="1"/>
    </row>
    <row r="984">
      <c r="A984" s="1"/>
      <c r="B984" s="1"/>
      <c r="C984" s="1"/>
      <c r="D984" s="1"/>
      <c r="E984" s="1"/>
      <c r="F984" s="1"/>
      <c r="G984" s="1"/>
      <c r="H984" s="1"/>
      <c r="I984" s="1"/>
      <c r="J984" s="1"/>
      <c r="K984" s="1"/>
      <c r="L984" s="1"/>
      <c r="M984" s="1"/>
      <c r="N984" s="1"/>
      <c r="O984" s="1"/>
      <c r="P984" s="1"/>
      <c r="Q984" s="1"/>
      <c r="R984" s="1"/>
      <c r="S984" s="1"/>
      <c r="T984" s="1"/>
      <c r="U984" s="1"/>
    </row>
    <row r="985">
      <c r="A985" s="1"/>
      <c r="B985" s="1"/>
      <c r="C985" s="1"/>
      <c r="D985" s="1"/>
      <c r="E985" s="1"/>
      <c r="F985" s="1"/>
      <c r="G985" s="1"/>
      <c r="H985" s="1"/>
      <c r="I985" s="1"/>
      <c r="J985" s="1"/>
      <c r="K985" s="1"/>
      <c r="L985" s="1"/>
      <c r="M985" s="1"/>
      <c r="N985" s="1"/>
      <c r="O985" s="1"/>
      <c r="P985" s="1"/>
      <c r="Q985" s="1"/>
      <c r="R985" s="1"/>
      <c r="S985" s="1"/>
      <c r="T985" s="1"/>
      <c r="U985" s="1"/>
    </row>
    <row r="986">
      <c r="A986" s="1"/>
      <c r="B986" s="1"/>
      <c r="C986" s="1"/>
      <c r="D986" s="1"/>
      <c r="E986" s="1"/>
      <c r="F986" s="1"/>
      <c r="G986" s="1"/>
      <c r="H986" s="1"/>
      <c r="I986" s="1"/>
      <c r="J986" s="1"/>
      <c r="K986" s="1"/>
      <c r="L986" s="1"/>
      <c r="M986" s="1"/>
      <c r="N986" s="1"/>
      <c r="O986" s="1"/>
      <c r="P986" s="1"/>
      <c r="Q986" s="1"/>
      <c r="R986" s="1"/>
      <c r="S986" s="1"/>
      <c r="T986" s="1"/>
      <c r="U986" s="1"/>
    </row>
    <row r="987">
      <c r="A987" s="1"/>
      <c r="B987" s="1"/>
      <c r="C987" s="1"/>
      <c r="D987" s="1"/>
      <c r="E987" s="1"/>
      <c r="F987" s="1"/>
      <c r="G987" s="1"/>
      <c r="H987" s="1"/>
      <c r="I987" s="1"/>
      <c r="J987" s="1"/>
      <c r="K987" s="1"/>
      <c r="L987" s="1"/>
      <c r="M987" s="1"/>
      <c r="N987" s="1"/>
      <c r="O987" s="1"/>
      <c r="P987" s="1"/>
      <c r="Q987" s="1"/>
      <c r="R987" s="1"/>
      <c r="S987" s="1"/>
      <c r="T987" s="1"/>
      <c r="U987" s="1"/>
    </row>
    <row r="988">
      <c r="A988" s="1"/>
      <c r="B988" s="1"/>
      <c r="C988" s="1"/>
      <c r="D988" s="1"/>
      <c r="E988" s="1"/>
      <c r="F988" s="1"/>
      <c r="G988" s="1"/>
      <c r="H988" s="1"/>
      <c r="I988" s="1"/>
      <c r="J988" s="1"/>
      <c r="K988" s="1"/>
      <c r="L988" s="1"/>
      <c r="M988" s="1"/>
      <c r="N988" s="1"/>
      <c r="O988" s="1"/>
      <c r="P988" s="1"/>
      <c r="Q988" s="1"/>
      <c r="R988" s="1"/>
      <c r="S988" s="1"/>
      <c r="T988" s="1"/>
      <c r="U988" s="1"/>
    </row>
    <row r="989">
      <c r="A989" s="1"/>
      <c r="B989" s="1"/>
      <c r="C989" s="1"/>
      <c r="D989" s="1"/>
      <c r="E989" s="1"/>
      <c r="F989" s="1"/>
      <c r="G989" s="1"/>
      <c r="H989" s="1"/>
      <c r="I989" s="1"/>
      <c r="J989" s="1"/>
      <c r="K989" s="1"/>
      <c r="L989" s="1"/>
      <c r="M989" s="1"/>
      <c r="N989" s="1"/>
      <c r="O989" s="1"/>
      <c r="P989" s="1"/>
      <c r="Q989" s="1"/>
      <c r="R989" s="1"/>
      <c r="S989" s="1"/>
      <c r="T989" s="1"/>
      <c r="U989" s="1"/>
    </row>
    <row r="990">
      <c r="A990" s="1"/>
      <c r="B990" s="1"/>
      <c r="C990" s="1"/>
      <c r="D990" s="1"/>
      <c r="E990" s="1"/>
      <c r="F990" s="1"/>
      <c r="G990" s="1"/>
      <c r="H990" s="1"/>
      <c r="I990" s="1"/>
      <c r="J990" s="1"/>
      <c r="K990" s="1"/>
      <c r="L990" s="1"/>
      <c r="M990" s="1"/>
      <c r="N990" s="1"/>
      <c r="O990" s="1"/>
      <c r="P990" s="1"/>
      <c r="Q990" s="1"/>
      <c r="R990" s="1"/>
      <c r="S990" s="1"/>
      <c r="T990" s="1"/>
      <c r="U990" s="1"/>
    </row>
    <row r="991">
      <c r="A991" s="1"/>
      <c r="B991" s="1"/>
      <c r="C991" s="1"/>
      <c r="D991" s="1"/>
      <c r="E991" s="1"/>
      <c r="F991" s="1"/>
      <c r="G991" s="1"/>
      <c r="H991" s="1"/>
      <c r="I991" s="1"/>
      <c r="J991" s="1"/>
      <c r="K991" s="1"/>
      <c r="L991" s="1"/>
      <c r="M991" s="1"/>
      <c r="N991" s="1"/>
      <c r="O991" s="1"/>
      <c r="P991" s="1"/>
      <c r="Q991" s="1"/>
      <c r="R991" s="1"/>
      <c r="S991" s="1"/>
      <c r="T991" s="1"/>
      <c r="U991" s="1"/>
    </row>
    <row r="992">
      <c r="A992" s="1"/>
      <c r="B992" s="1"/>
      <c r="C992" s="1"/>
      <c r="D992" s="1"/>
      <c r="E992" s="1"/>
      <c r="F992" s="1"/>
      <c r="G992" s="1"/>
      <c r="H992" s="1"/>
      <c r="I992" s="1"/>
      <c r="J992" s="1"/>
      <c r="K992" s="1"/>
      <c r="L992" s="1"/>
      <c r="M992" s="1"/>
      <c r="N992" s="1"/>
      <c r="O992" s="1"/>
      <c r="P992" s="1"/>
      <c r="Q992" s="1"/>
      <c r="R992" s="1"/>
      <c r="S992" s="1"/>
      <c r="T992" s="1"/>
      <c r="U992" s="1"/>
    </row>
    <row r="993">
      <c r="A993" s="1"/>
      <c r="B993" s="1"/>
      <c r="C993" s="1"/>
      <c r="D993" s="1"/>
      <c r="E993" s="1"/>
      <c r="F993" s="1"/>
      <c r="G993" s="1"/>
      <c r="H993" s="1"/>
      <c r="I993" s="1"/>
      <c r="J993" s="1"/>
      <c r="K993" s="1"/>
      <c r="L993" s="1"/>
      <c r="M993" s="1"/>
      <c r="N993" s="1"/>
      <c r="O993" s="1"/>
      <c r="P993" s="1"/>
      <c r="Q993" s="1"/>
      <c r="R993" s="1"/>
      <c r="S993" s="1"/>
      <c r="T993" s="1"/>
      <c r="U993" s="1"/>
    </row>
    <row r="994">
      <c r="A994" s="1"/>
      <c r="B994" s="1"/>
      <c r="C994" s="1"/>
      <c r="D994" s="1"/>
      <c r="E994" s="1"/>
      <c r="F994" s="1"/>
      <c r="G994" s="1"/>
      <c r="H994" s="1"/>
      <c r="I994" s="1"/>
      <c r="J994" s="1"/>
      <c r="K994" s="1"/>
      <c r="L994" s="1"/>
      <c r="M994" s="1"/>
      <c r="N994" s="1"/>
      <c r="O994" s="1"/>
      <c r="P994" s="1"/>
      <c r="Q994" s="1"/>
      <c r="R994" s="1"/>
      <c r="S994" s="1"/>
      <c r="T994" s="1"/>
      <c r="U994" s="1"/>
    </row>
    <row r="995">
      <c r="A995" s="1"/>
      <c r="B995" s="1"/>
      <c r="C995" s="1"/>
      <c r="D995" s="1"/>
      <c r="E995" s="1"/>
      <c r="F995" s="1"/>
      <c r="G995" s="1"/>
      <c r="H995" s="1"/>
      <c r="I995" s="1"/>
      <c r="J995" s="1"/>
      <c r="K995" s="1"/>
      <c r="L995" s="1"/>
      <c r="M995" s="1"/>
      <c r="N995" s="1"/>
      <c r="O995" s="1"/>
      <c r="P995" s="1"/>
      <c r="Q995" s="1"/>
      <c r="R995" s="1"/>
      <c r="S995" s="1"/>
      <c r="T995" s="1"/>
      <c r="U995" s="1"/>
    </row>
    <row r="996">
      <c r="A996" s="1"/>
      <c r="B996" s="1"/>
      <c r="C996" s="1"/>
      <c r="D996" s="1"/>
      <c r="E996" s="1"/>
      <c r="F996" s="1"/>
      <c r="G996" s="1"/>
      <c r="H996" s="1"/>
      <c r="I996" s="1"/>
      <c r="J996" s="1"/>
      <c r="K996" s="1"/>
      <c r="L996" s="1"/>
      <c r="M996" s="1"/>
      <c r="N996" s="1"/>
      <c r="O996" s="1"/>
      <c r="P996" s="1"/>
      <c r="Q996" s="1"/>
      <c r="R996" s="1"/>
      <c r="S996" s="1"/>
      <c r="T996" s="1"/>
      <c r="U996" s="1"/>
    </row>
    <row r="997">
      <c r="A997" s="1"/>
      <c r="B997" s="1"/>
      <c r="C997" s="1"/>
      <c r="D997" s="1"/>
      <c r="E997" s="1"/>
      <c r="F997" s="1"/>
      <c r="G997" s="1"/>
      <c r="H997" s="1"/>
      <c r="I997" s="1"/>
      <c r="J997" s="1"/>
      <c r="K997" s="1"/>
      <c r="L997" s="1"/>
      <c r="M997" s="1"/>
      <c r="N997" s="1"/>
      <c r="O997" s="1"/>
      <c r="P997" s="1"/>
      <c r="Q997" s="1"/>
      <c r="R997" s="1"/>
      <c r="S997" s="1"/>
      <c r="T997" s="1"/>
      <c r="U997" s="1"/>
    </row>
    <row r="998">
      <c r="A998" s="1"/>
      <c r="B998" s="1"/>
      <c r="C998" s="1"/>
      <c r="D998" s="1"/>
      <c r="E998" s="1"/>
      <c r="F998" s="1"/>
      <c r="G998" s="1"/>
      <c r="H998" s="1"/>
      <c r="I998" s="1"/>
      <c r="J998" s="1"/>
      <c r="K998" s="1"/>
      <c r="L998" s="1"/>
      <c r="M998" s="1"/>
      <c r="N998" s="1"/>
      <c r="O998" s="1"/>
      <c r="P998" s="1"/>
      <c r="Q998" s="1"/>
      <c r="R998" s="1"/>
      <c r="S998" s="1"/>
      <c r="T998" s="1"/>
      <c r="U998" s="1"/>
    </row>
    <row r="999">
      <c r="A999" s="1"/>
      <c r="B999" s="1"/>
      <c r="C999" s="1"/>
      <c r="D999" s="1"/>
      <c r="E999" s="1"/>
      <c r="F999" s="1"/>
      <c r="G999" s="1"/>
      <c r="H999" s="1"/>
      <c r="I999" s="1"/>
      <c r="J999" s="1"/>
      <c r="K999" s="1"/>
      <c r="L999" s="1"/>
      <c r="M999" s="1"/>
      <c r="N999" s="1"/>
      <c r="O999" s="1"/>
      <c r="P999" s="1"/>
      <c r="Q999" s="1"/>
      <c r="R999" s="1"/>
      <c r="S999" s="1"/>
      <c r="T999" s="1"/>
      <c r="U999" s="1"/>
    </row>
    <row r="1000">
      <c r="A1000" s="1"/>
      <c r="B1000" s="1"/>
      <c r="C1000" s="1"/>
      <c r="D1000" s="1"/>
      <c r="E1000" s="1"/>
      <c r="F1000" s="1"/>
      <c r="G1000" s="1"/>
      <c r="H1000" s="1"/>
      <c r="I1000" s="1"/>
      <c r="J1000" s="1"/>
      <c r="K1000" s="1"/>
      <c r="L1000" s="1"/>
      <c r="M1000" s="1"/>
      <c r="N1000" s="1"/>
      <c r="O1000" s="1"/>
      <c r="P1000" s="1"/>
      <c r="Q1000" s="1"/>
      <c r="R1000" s="1"/>
      <c r="S1000" s="1"/>
      <c r="T1000" s="1"/>
      <c r="U1000" s="1"/>
    </row>
  </sheetData>
  <hyperlinks>
    <hyperlink r:id="rId1" ref="J2"/>
    <hyperlink r:id="rId2" ref="L2"/>
    <hyperlink r:id="rId3" ref="M2"/>
    <hyperlink r:id="rId4" ref="N2"/>
    <hyperlink r:id="rId5" ref="J3"/>
    <hyperlink r:id="rId6" ref="L3"/>
    <hyperlink r:id="rId7" ref="M3"/>
    <hyperlink r:id="rId8" ref="N3"/>
    <hyperlink r:id="rId9" ref="O3"/>
    <hyperlink r:id="rId10" ref="S3"/>
    <hyperlink r:id="rId11" ref="J4"/>
    <hyperlink r:id="rId12" ref="L4"/>
    <hyperlink r:id="rId13" ref="M4"/>
    <hyperlink r:id="rId14" ref="N4"/>
    <hyperlink r:id="rId15" ref="O4"/>
    <hyperlink r:id="rId16" ref="P4"/>
    <hyperlink r:id="rId17" ref="S4"/>
    <hyperlink r:id="rId18" ref="J5"/>
    <hyperlink r:id="rId19" ref="L5"/>
    <hyperlink r:id="rId20" ref="M5"/>
    <hyperlink r:id="rId21" ref="N5"/>
    <hyperlink r:id="rId22" ref="O5"/>
    <hyperlink r:id="rId23" ref="P5"/>
    <hyperlink r:id="rId24" ref="S5"/>
    <hyperlink r:id="rId25" ref="T5"/>
    <hyperlink r:id="rId26" ref="U5"/>
    <hyperlink r:id="rId27" ref="J6"/>
    <hyperlink r:id="rId28" ref="L6"/>
    <hyperlink r:id="rId29" ref="M6"/>
    <hyperlink r:id="rId30" ref="N6"/>
    <hyperlink r:id="rId31" ref="J7"/>
    <hyperlink r:id="rId32" ref="L7"/>
    <hyperlink r:id="rId33" ref="M7"/>
    <hyperlink r:id="rId34" ref="N7"/>
    <hyperlink r:id="rId35" ref="J8"/>
    <hyperlink r:id="rId36" ref="L8"/>
    <hyperlink r:id="rId37" ref="M8"/>
    <hyperlink r:id="rId38" ref="N8"/>
    <hyperlink r:id="rId39" ref="O8"/>
    <hyperlink r:id="rId40" ref="P8"/>
    <hyperlink r:id="rId41" ref="Q8"/>
    <hyperlink r:id="rId42" ref="J9"/>
    <hyperlink r:id="rId43" ref="L9"/>
    <hyperlink r:id="rId44" ref="M9"/>
    <hyperlink r:id="rId45" ref="N9"/>
    <hyperlink r:id="rId46" ref="J10"/>
    <hyperlink r:id="rId47" ref="L10"/>
    <hyperlink r:id="rId48" ref="M10"/>
    <hyperlink r:id="rId49" ref="N10"/>
    <hyperlink r:id="rId50" ref="O10"/>
    <hyperlink r:id="rId51" ref="P10"/>
    <hyperlink r:id="rId52" ref="S10"/>
    <hyperlink r:id="rId53" ref="J11"/>
    <hyperlink r:id="rId54" ref="L11"/>
    <hyperlink r:id="rId55" ref="M11"/>
    <hyperlink r:id="rId56" ref="N11"/>
    <hyperlink r:id="rId57" ref="O11"/>
    <hyperlink r:id="rId58" ref="S11"/>
    <hyperlink r:id="rId59" ref="T11"/>
    <hyperlink r:id="rId60" ref="U11"/>
    <hyperlink r:id="rId61" ref="J12"/>
    <hyperlink r:id="rId62" ref="L12"/>
    <hyperlink r:id="rId63" ref="M12"/>
    <hyperlink r:id="rId64" ref="N12"/>
    <hyperlink r:id="rId65" ref="O12"/>
    <hyperlink r:id="rId66" ref="P12"/>
    <hyperlink r:id="rId67" ref="S12"/>
    <hyperlink r:id="rId68" ref="T12"/>
    <hyperlink r:id="rId69" ref="J13"/>
    <hyperlink r:id="rId70" ref="L13"/>
    <hyperlink r:id="rId71" ref="M13"/>
    <hyperlink r:id="rId72" ref="N13"/>
    <hyperlink r:id="rId73" ref="J14"/>
    <hyperlink r:id="rId74" ref="L14"/>
    <hyperlink r:id="rId75" ref="M14"/>
    <hyperlink r:id="rId76" ref="N14"/>
    <hyperlink r:id="rId77" ref="O14"/>
    <hyperlink r:id="rId78" ref="P14"/>
    <hyperlink r:id="rId79" ref="J15"/>
    <hyperlink r:id="rId80" ref="L15"/>
    <hyperlink r:id="rId81" ref="M15"/>
    <hyperlink r:id="rId82" ref="N15"/>
    <hyperlink r:id="rId83" ref="S15"/>
    <hyperlink r:id="rId84" ref="J16"/>
    <hyperlink r:id="rId85" ref="L16"/>
    <hyperlink r:id="rId86" ref="M16"/>
    <hyperlink r:id="rId87" ref="N16"/>
    <hyperlink r:id="rId88" ref="O16"/>
    <hyperlink r:id="rId89" ref="S16"/>
    <hyperlink r:id="rId90" ref="J17"/>
    <hyperlink r:id="rId91" ref="L17"/>
    <hyperlink r:id="rId92" ref="M17"/>
    <hyperlink r:id="rId93" ref="N17"/>
    <hyperlink r:id="rId94" ref="O17"/>
    <hyperlink r:id="rId95" ref="P17"/>
    <hyperlink r:id="rId96" ref="Q17"/>
    <hyperlink r:id="rId97" ref="R17"/>
    <hyperlink r:id="rId98" ref="S17"/>
    <hyperlink r:id="rId99" ref="T17"/>
    <hyperlink r:id="rId100" ref="U17"/>
    <hyperlink r:id="rId101" ref="J18"/>
    <hyperlink r:id="rId102" ref="L18"/>
    <hyperlink r:id="rId103" ref="M18"/>
    <hyperlink r:id="rId104" ref="N18"/>
    <hyperlink r:id="rId105" ref="O18"/>
    <hyperlink r:id="rId106" ref="P18"/>
    <hyperlink r:id="rId107" ref="Q18"/>
    <hyperlink r:id="rId108" ref="J19"/>
    <hyperlink r:id="rId109" ref="L19"/>
    <hyperlink r:id="rId110" ref="M19"/>
    <hyperlink r:id="rId111" ref="N19"/>
    <hyperlink r:id="rId112" ref="O19"/>
    <hyperlink r:id="rId113" ref="P19"/>
    <hyperlink r:id="rId114" ref="Q19"/>
    <hyperlink r:id="rId115" ref="J20"/>
    <hyperlink r:id="rId116" ref="L20"/>
    <hyperlink r:id="rId117" ref="M20"/>
    <hyperlink r:id="rId118" ref="N20"/>
    <hyperlink r:id="rId119" ref="O20"/>
    <hyperlink r:id="rId120" ref="J21"/>
    <hyperlink r:id="rId121" ref="L21"/>
    <hyperlink r:id="rId122" ref="M21"/>
    <hyperlink r:id="rId123" ref="N21"/>
    <hyperlink r:id="rId124" ref="J22"/>
    <hyperlink r:id="rId125" ref="L22"/>
    <hyperlink r:id="rId126" ref="M22"/>
    <hyperlink r:id="rId127" ref="N22"/>
    <hyperlink r:id="rId128" ref="J23"/>
    <hyperlink r:id="rId129" ref="L23"/>
    <hyperlink r:id="rId130" ref="M23"/>
    <hyperlink r:id="rId131" ref="N23"/>
    <hyperlink r:id="rId132" ref="J24"/>
    <hyperlink r:id="rId133" ref="L24"/>
    <hyperlink r:id="rId134" ref="M24"/>
    <hyperlink r:id="rId135" ref="N24"/>
    <hyperlink r:id="rId136" ref="O24"/>
    <hyperlink r:id="rId137" ref="P24"/>
    <hyperlink r:id="rId138" ref="Q24"/>
    <hyperlink r:id="rId139" ref="J25"/>
    <hyperlink r:id="rId140" ref="L25"/>
    <hyperlink r:id="rId141" ref="M25"/>
    <hyperlink r:id="rId142" ref="N25"/>
    <hyperlink r:id="rId143" ref="O25"/>
    <hyperlink r:id="rId144" ref="J26"/>
    <hyperlink r:id="rId145" ref="L26"/>
    <hyperlink r:id="rId146" ref="M26"/>
    <hyperlink r:id="rId147" ref="N26"/>
    <hyperlink r:id="rId148" ref="O26"/>
    <hyperlink r:id="rId149" ref="P26"/>
    <hyperlink r:id="rId150" ref="J27"/>
    <hyperlink r:id="rId151" ref="L27"/>
    <hyperlink r:id="rId152" ref="M27"/>
    <hyperlink r:id="rId153" ref="N27"/>
    <hyperlink r:id="rId154" ref="J28"/>
    <hyperlink r:id="rId155" ref="L28"/>
    <hyperlink r:id="rId156" ref="M28"/>
    <hyperlink r:id="rId157" ref="N28"/>
    <hyperlink r:id="rId158" ref="J29"/>
    <hyperlink r:id="rId159" ref="L29"/>
    <hyperlink r:id="rId160" ref="M29"/>
    <hyperlink r:id="rId161" ref="N29"/>
    <hyperlink r:id="rId162" ref="J30"/>
    <hyperlink r:id="rId163" ref="L30"/>
    <hyperlink r:id="rId164" ref="M30"/>
    <hyperlink r:id="rId165" ref="N30"/>
    <hyperlink r:id="rId166" ref="O30"/>
    <hyperlink r:id="rId167" ref="P30"/>
    <hyperlink r:id="rId168" ref="Q30"/>
    <hyperlink r:id="rId169" ref="S30"/>
    <hyperlink r:id="rId170" ref="J31"/>
    <hyperlink r:id="rId171" ref="L31"/>
    <hyperlink r:id="rId172" ref="M31"/>
    <hyperlink r:id="rId173" ref="N31"/>
    <hyperlink r:id="rId174" ref="S31"/>
    <hyperlink r:id="rId175" ref="T31"/>
    <hyperlink r:id="rId176" ref="J32"/>
    <hyperlink r:id="rId177" ref="L32"/>
    <hyperlink r:id="rId178" ref="M32"/>
    <hyperlink r:id="rId179" ref="N32"/>
    <hyperlink r:id="rId180" ref="O32"/>
    <hyperlink r:id="rId181" ref="P32"/>
    <hyperlink r:id="rId182" ref="S32"/>
    <hyperlink r:id="rId183" ref="T32"/>
    <hyperlink r:id="rId184" ref="J33"/>
    <hyperlink r:id="rId185" ref="L33"/>
    <hyperlink r:id="rId186" ref="M33"/>
    <hyperlink r:id="rId187" ref="N33"/>
    <hyperlink r:id="rId188" ref="O33"/>
    <hyperlink r:id="rId189" ref="J34"/>
    <hyperlink r:id="rId190" ref="L34"/>
    <hyperlink r:id="rId191" ref="M34"/>
    <hyperlink r:id="rId192" ref="N34"/>
    <hyperlink r:id="rId193" ref="S34"/>
    <hyperlink r:id="rId194" ref="J35"/>
    <hyperlink r:id="rId195" ref="L35"/>
    <hyperlink r:id="rId196" ref="M35"/>
    <hyperlink r:id="rId197" ref="N35"/>
    <hyperlink r:id="rId198" ref="O35"/>
    <hyperlink r:id="rId199" ref="P35"/>
    <hyperlink r:id="rId200" ref="Q35"/>
    <hyperlink r:id="rId201" ref="J36"/>
    <hyperlink r:id="rId202" ref="L36"/>
    <hyperlink r:id="rId203" ref="M36"/>
    <hyperlink r:id="rId204" ref="N36"/>
    <hyperlink r:id="rId205" ref="O36"/>
    <hyperlink r:id="rId206" ref="P36"/>
    <hyperlink r:id="rId207" ref="J37"/>
    <hyperlink r:id="rId208" ref="L37"/>
    <hyperlink r:id="rId209" ref="M37"/>
    <hyperlink r:id="rId210" ref="N37"/>
    <hyperlink r:id="rId211" ref="O37"/>
    <hyperlink r:id="rId212" ref="P37"/>
    <hyperlink r:id="rId213" ref="Q37"/>
    <hyperlink r:id="rId214" ref="R37"/>
    <hyperlink r:id="rId215" ref="J38"/>
    <hyperlink r:id="rId216" ref="L38"/>
    <hyperlink r:id="rId217" ref="M38"/>
    <hyperlink r:id="rId218" ref="N38"/>
    <hyperlink r:id="rId219" ref="O38"/>
    <hyperlink r:id="rId220" ref="P38"/>
    <hyperlink r:id="rId221" ref="J39"/>
    <hyperlink r:id="rId222" ref="L39"/>
    <hyperlink r:id="rId223" ref="M39"/>
    <hyperlink r:id="rId224" ref="N39"/>
    <hyperlink r:id="rId225" ref="O39"/>
    <hyperlink r:id="rId226" ref="J40"/>
    <hyperlink r:id="rId227" ref="L40"/>
    <hyperlink r:id="rId228" ref="M40"/>
    <hyperlink r:id="rId229" ref="N40"/>
    <hyperlink r:id="rId230" ref="O40"/>
    <hyperlink r:id="rId231" ref="P40"/>
    <hyperlink r:id="rId232" ref="Q40"/>
    <hyperlink r:id="rId233" ref="R40"/>
    <hyperlink r:id="rId234" ref="J41"/>
    <hyperlink r:id="rId235" ref="L41"/>
    <hyperlink r:id="rId236" ref="M41"/>
    <hyperlink r:id="rId237" ref="N41"/>
    <hyperlink r:id="rId238" ref="J42"/>
    <hyperlink r:id="rId239" ref="L42"/>
    <hyperlink r:id="rId240" ref="M42"/>
    <hyperlink r:id="rId241" ref="N42"/>
    <hyperlink r:id="rId242" ref="O42"/>
    <hyperlink r:id="rId243" ref="P42"/>
    <hyperlink r:id="rId244" ref="Q42"/>
    <hyperlink r:id="rId245" ref="R42"/>
    <hyperlink r:id="rId246" ref="J43"/>
    <hyperlink r:id="rId247" ref="L43"/>
    <hyperlink r:id="rId248" ref="M43"/>
    <hyperlink r:id="rId249" ref="N43"/>
    <hyperlink r:id="rId250" ref="O43"/>
    <hyperlink r:id="rId251" ref="P43"/>
    <hyperlink r:id="rId252" ref="Q43"/>
    <hyperlink r:id="rId253" ref="R43"/>
    <hyperlink r:id="rId254" ref="S43"/>
    <hyperlink r:id="rId255" ref="T43"/>
    <hyperlink r:id="rId256" ref="U43"/>
    <hyperlink r:id="rId257" ref="J44"/>
    <hyperlink r:id="rId258" ref="L44"/>
    <hyperlink r:id="rId259" ref="M44"/>
    <hyperlink r:id="rId260" ref="N44"/>
    <hyperlink r:id="rId261" ref="O44"/>
    <hyperlink r:id="rId262" ref="S44"/>
    <hyperlink r:id="rId263" ref="T44"/>
    <hyperlink r:id="rId264" ref="U44"/>
    <hyperlink r:id="rId265" ref="J45"/>
    <hyperlink r:id="rId266" ref="L45"/>
    <hyperlink r:id="rId267" ref="M45"/>
    <hyperlink r:id="rId268" ref="N45"/>
    <hyperlink r:id="rId269" ref="O45"/>
    <hyperlink r:id="rId270" ref="P45"/>
    <hyperlink r:id="rId271" ref="Q45"/>
    <hyperlink r:id="rId272" ref="R45"/>
    <hyperlink r:id="rId273" ref="S45"/>
    <hyperlink r:id="rId274" ref="T45"/>
    <hyperlink r:id="rId275" ref="J46"/>
    <hyperlink r:id="rId276" ref="L46"/>
    <hyperlink r:id="rId277" ref="M46"/>
    <hyperlink r:id="rId278" ref="N46"/>
    <hyperlink r:id="rId279" ref="O46"/>
    <hyperlink r:id="rId280" ref="P46"/>
    <hyperlink r:id="rId281" ref="S46"/>
    <hyperlink r:id="rId282" ref="T46"/>
    <hyperlink r:id="rId283" ref="J47"/>
    <hyperlink r:id="rId284" ref="L47"/>
    <hyperlink r:id="rId285" ref="M47"/>
    <hyperlink r:id="rId286" ref="N47"/>
    <hyperlink r:id="rId287" ref="O47"/>
    <hyperlink r:id="rId288" ref="J48"/>
    <hyperlink r:id="rId289" ref="L48"/>
    <hyperlink r:id="rId290" ref="M48"/>
    <hyperlink r:id="rId291" ref="N48"/>
    <hyperlink r:id="rId292" ref="O48"/>
    <hyperlink r:id="rId293" ref="P48"/>
    <hyperlink r:id="rId294" ref="J49"/>
    <hyperlink r:id="rId295" ref="L49"/>
    <hyperlink r:id="rId296" ref="M49"/>
    <hyperlink r:id="rId297" ref="N49"/>
    <hyperlink r:id="rId298" ref="O49"/>
    <hyperlink r:id="rId299" ref="S49"/>
    <hyperlink r:id="rId300" ref="T49"/>
    <hyperlink r:id="rId301" ref="U49"/>
    <hyperlink r:id="rId302" ref="J50"/>
    <hyperlink r:id="rId303" ref="L50"/>
    <hyperlink r:id="rId304" ref="M50"/>
    <hyperlink r:id="rId305" ref="N50"/>
    <hyperlink r:id="rId306" ref="O50"/>
    <hyperlink r:id="rId307" ref="J51"/>
    <hyperlink r:id="rId308" ref="L51"/>
    <hyperlink r:id="rId309" ref="M51"/>
    <hyperlink r:id="rId310" ref="N51"/>
    <hyperlink r:id="rId311" ref="O51"/>
    <hyperlink r:id="rId312" ref="P51"/>
    <hyperlink r:id="rId313" ref="S51"/>
    <hyperlink r:id="rId314" ref="T51"/>
    <hyperlink r:id="rId315" ref="J52"/>
    <hyperlink r:id="rId316" ref="L52"/>
    <hyperlink r:id="rId317" ref="M52"/>
    <hyperlink r:id="rId318" ref="N52"/>
    <hyperlink r:id="rId319" ref="O52"/>
    <hyperlink r:id="rId320" ref="P52"/>
    <hyperlink r:id="rId321" ref="J53"/>
    <hyperlink r:id="rId322" ref="L53"/>
    <hyperlink r:id="rId323" ref="M53"/>
    <hyperlink r:id="rId324" ref="N53"/>
    <hyperlink r:id="rId325" ref="O53"/>
    <hyperlink r:id="rId326" ref="P53"/>
    <hyperlink r:id="rId327" ref="J54"/>
    <hyperlink r:id="rId328" ref="L54"/>
    <hyperlink r:id="rId329" ref="M54"/>
    <hyperlink r:id="rId330" ref="N54"/>
    <hyperlink r:id="rId331" ref="O54"/>
    <hyperlink r:id="rId332" ref="P54"/>
    <hyperlink r:id="rId333" ref="Q54"/>
    <hyperlink r:id="rId334" ref="R54"/>
    <hyperlink r:id="rId335" ref="S54"/>
    <hyperlink r:id="rId336" ref="T54"/>
    <hyperlink r:id="rId337" ref="U54"/>
    <hyperlink r:id="rId338" ref="J55"/>
    <hyperlink r:id="rId339" ref="L55"/>
    <hyperlink r:id="rId340" ref="M55"/>
    <hyperlink r:id="rId341" ref="N55"/>
    <hyperlink r:id="rId342" ref="J56"/>
    <hyperlink r:id="rId343" ref="L56"/>
    <hyperlink r:id="rId344" ref="M56"/>
    <hyperlink r:id="rId345" ref="N56"/>
    <hyperlink r:id="rId346" ref="O56"/>
    <hyperlink r:id="rId347" ref="P56"/>
    <hyperlink r:id="rId348" ref="Q56"/>
    <hyperlink r:id="rId349" ref="R56"/>
    <hyperlink r:id="rId350" ref="S56"/>
    <hyperlink r:id="rId351" ref="T56"/>
    <hyperlink r:id="rId352" ref="U56"/>
    <hyperlink r:id="rId353" ref="J57"/>
    <hyperlink r:id="rId354" ref="L57"/>
    <hyperlink r:id="rId355" ref="M57"/>
    <hyperlink r:id="rId356" ref="N57"/>
    <hyperlink r:id="rId357" ref="J58"/>
    <hyperlink r:id="rId358" ref="L58"/>
    <hyperlink r:id="rId359" ref="M58"/>
    <hyperlink r:id="rId360" ref="N58"/>
    <hyperlink r:id="rId361" ref="O58"/>
    <hyperlink r:id="rId362" ref="S58"/>
    <hyperlink r:id="rId363" ref="J59"/>
    <hyperlink r:id="rId364" ref="L59"/>
    <hyperlink r:id="rId365" ref="M59"/>
    <hyperlink r:id="rId366" ref="N59"/>
    <hyperlink r:id="rId367" ref="O59"/>
    <hyperlink r:id="rId368" ref="P59"/>
    <hyperlink r:id="rId369" ref="Q59"/>
    <hyperlink r:id="rId370" ref="R59"/>
    <hyperlink r:id="rId371" ref="J60"/>
    <hyperlink r:id="rId372" ref="L60"/>
    <hyperlink r:id="rId373" ref="M60"/>
    <hyperlink r:id="rId374" ref="N60"/>
    <hyperlink r:id="rId375" ref="O60"/>
    <hyperlink r:id="rId376" ref="P60"/>
    <hyperlink r:id="rId377" ref="S60"/>
    <hyperlink r:id="rId378" ref="T60"/>
    <hyperlink r:id="rId379" ref="U60"/>
    <hyperlink r:id="rId380" ref="J61"/>
    <hyperlink r:id="rId381" ref="L61"/>
    <hyperlink r:id="rId382" ref="M61"/>
    <hyperlink r:id="rId383" ref="N61"/>
    <hyperlink r:id="rId384" ref="O61"/>
    <hyperlink r:id="rId385" ref="P61"/>
    <hyperlink r:id="rId386" ref="Q61"/>
    <hyperlink r:id="rId387" ref="S61"/>
    <hyperlink r:id="rId388" ref="T61"/>
    <hyperlink r:id="rId389" ref="J62"/>
    <hyperlink r:id="rId390" ref="L62"/>
    <hyperlink r:id="rId391" ref="M62"/>
    <hyperlink r:id="rId392" ref="N62"/>
    <hyperlink r:id="rId393" ref="O62"/>
    <hyperlink r:id="rId394" ref="P62"/>
    <hyperlink r:id="rId395" ref="Q62"/>
    <hyperlink r:id="rId396" ref="S62"/>
    <hyperlink r:id="rId397" ref="T62"/>
    <hyperlink r:id="rId398" ref="J63"/>
    <hyperlink r:id="rId399" ref="L63"/>
    <hyperlink r:id="rId400" ref="M63"/>
    <hyperlink r:id="rId401" ref="N63"/>
    <hyperlink r:id="rId402" ref="O63"/>
    <hyperlink r:id="rId403" ref="P63"/>
    <hyperlink r:id="rId404" ref="Q63"/>
    <hyperlink r:id="rId405" ref="R63"/>
    <hyperlink r:id="rId406" ref="S63"/>
    <hyperlink r:id="rId407" ref="T63"/>
    <hyperlink r:id="rId408" ref="U63"/>
    <hyperlink r:id="rId409" ref="J64"/>
    <hyperlink r:id="rId410" ref="L64"/>
    <hyperlink r:id="rId411" ref="M64"/>
    <hyperlink r:id="rId412" ref="N64"/>
    <hyperlink r:id="rId413" ref="O64"/>
    <hyperlink r:id="rId414" ref="P64"/>
    <hyperlink r:id="rId415" ref="Q64"/>
    <hyperlink r:id="rId416" ref="S64"/>
    <hyperlink r:id="rId417" ref="T64"/>
    <hyperlink r:id="rId418" ref="J65"/>
    <hyperlink r:id="rId419" ref="L65"/>
    <hyperlink r:id="rId420" ref="M65"/>
    <hyperlink r:id="rId421" ref="N65"/>
    <hyperlink r:id="rId422" ref="O65"/>
    <hyperlink r:id="rId423" ref="P65"/>
    <hyperlink r:id="rId424" ref="Q65"/>
    <hyperlink r:id="rId425" ref="R65"/>
    <hyperlink r:id="rId426" ref="S65"/>
    <hyperlink r:id="rId427" ref="T65"/>
    <hyperlink r:id="rId428" ref="J66"/>
    <hyperlink r:id="rId429" ref="L66"/>
    <hyperlink r:id="rId430" ref="M66"/>
    <hyperlink r:id="rId431" ref="N66"/>
    <hyperlink r:id="rId432" ref="O66"/>
    <hyperlink r:id="rId433" ref="P66"/>
    <hyperlink r:id="rId434" ref="S66"/>
    <hyperlink r:id="rId435" ref="T66"/>
    <hyperlink r:id="rId436" ref="J67"/>
    <hyperlink r:id="rId437" ref="L67"/>
    <hyperlink r:id="rId438" ref="M67"/>
    <hyperlink r:id="rId439" ref="N67"/>
    <hyperlink r:id="rId440" ref="O67"/>
    <hyperlink r:id="rId441" ref="P67"/>
    <hyperlink r:id="rId442" ref="Q67"/>
    <hyperlink r:id="rId443" ref="S67"/>
    <hyperlink r:id="rId444" ref="T67"/>
    <hyperlink r:id="rId445" ref="J68"/>
    <hyperlink r:id="rId446" ref="L68"/>
    <hyperlink r:id="rId447" ref="M68"/>
    <hyperlink r:id="rId448" ref="N68"/>
    <hyperlink r:id="rId449" ref="O68"/>
    <hyperlink r:id="rId450" ref="P68"/>
    <hyperlink r:id="rId451" ref="S68"/>
    <hyperlink r:id="rId452" ref="T68"/>
    <hyperlink r:id="rId453" ref="U68"/>
    <hyperlink r:id="rId454" ref="J69"/>
    <hyperlink r:id="rId455" ref="L69"/>
    <hyperlink r:id="rId456" ref="M69"/>
    <hyperlink r:id="rId457" ref="N69"/>
    <hyperlink r:id="rId458" ref="O69"/>
    <hyperlink r:id="rId459" ref="P69"/>
    <hyperlink r:id="rId460" ref="Q69"/>
    <hyperlink r:id="rId461" ref="S69"/>
    <hyperlink r:id="rId462" ref="T69"/>
    <hyperlink r:id="rId463" ref="U69"/>
    <hyperlink r:id="rId464" ref="J70"/>
    <hyperlink r:id="rId465" ref="L70"/>
    <hyperlink r:id="rId466" ref="M70"/>
    <hyperlink r:id="rId467" ref="J71"/>
    <hyperlink r:id="rId468" ref="L71"/>
    <hyperlink r:id="rId469" ref="M71"/>
    <hyperlink r:id="rId470" ref="N71"/>
    <hyperlink r:id="rId471" ref="O71"/>
    <hyperlink r:id="rId472" ref="P71"/>
    <hyperlink r:id="rId473" ref="Q71"/>
    <hyperlink r:id="rId474" ref="R71"/>
    <hyperlink r:id="rId475" ref="S71"/>
    <hyperlink r:id="rId476" ref="T71"/>
    <hyperlink r:id="rId477" ref="U71"/>
    <hyperlink r:id="rId478" ref="J72"/>
    <hyperlink r:id="rId479" ref="L72"/>
    <hyperlink r:id="rId480" ref="M72"/>
    <hyperlink r:id="rId481" ref="N72"/>
    <hyperlink r:id="rId482" ref="O72"/>
    <hyperlink r:id="rId483" ref="J73"/>
    <hyperlink r:id="rId484" ref="L73"/>
    <hyperlink r:id="rId485" ref="M73"/>
    <hyperlink r:id="rId486" ref="N73"/>
    <hyperlink r:id="rId487" ref="O73"/>
    <hyperlink r:id="rId488" ref="J74"/>
    <hyperlink r:id="rId489" ref="L74"/>
    <hyperlink r:id="rId490" ref="M74"/>
    <hyperlink r:id="rId491" ref="N74"/>
    <hyperlink r:id="rId492" ref="O74"/>
    <hyperlink r:id="rId493" ref="P74"/>
    <hyperlink r:id="rId494" ref="S74"/>
    <hyperlink r:id="rId495" ref="T74"/>
    <hyperlink r:id="rId496" ref="U74"/>
    <hyperlink r:id="rId497" ref="J75"/>
    <hyperlink r:id="rId498" ref="L75"/>
    <hyperlink r:id="rId499" ref="M75"/>
    <hyperlink r:id="rId500" ref="N75"/>
    <hyperlink r:id="rId501" ref="O75"/>
    <hyperlink r:id="rId502" ref="S75"/>
    <hyperlink r:id="rId503" ref="T75"/>
    <hyperlink r:id="rId504" ref="U75"/>
    <hyperlink r:id="rId505" ref="J76"/>
    <hyperlink r:id="rId506" ref="L76"/>
    <hyperlink r:id="rId507" ref="M76"/>
    <hyperlink r:id="rId508" ref="N76"/>
    <hyperlink r:id="rId509" ref="O76"/>
    <hyperlink r:id="rId510" ref="P76"/>
    <hyperlink r:id="rId511" ref="S76"/>
    <hyperlink r:id="rId512" ref="T76"/>
    <hyperlink r:id="rId513" ref="U76"/>
    <hyperlink r:id="rId514" ref="J77"/>
    <hyperlink r:id="rId515" ref="L77"/>
    <hyperlink r:id="rId516" ref="M77"/>
    <hyperlink r:id="rId517" ref="N77"/>
    <hyperlink r:id="rId518" ref="O77"/>
    <hyperlink r:id="rId519" ref="J78"/>
    <hyperlink r:id="rId520" ref="L78"/>
    <hyperlink r:id="rId521" ref="M78"/>
    <hyperlink r:id="rId522" ref="N78"/>
    <hyperlink r:id="rId523" ref="O78"/>
    <hyperlink r:id="rId524" ref="S78"/>
    <hyperlink r:id="rId525" ref="T78"/>
    <hyperlink r:id="rId526" ref="J79"/>
    <hyperlink r:id="rId527" ref="L79"/>
    <hyperlink r:id="rId528" ref="M79"/>
    <hyperlink r:id="rId529" ref="N79"/>
    <hyperlink r:id="rId530" ref="O79"/>
    <hyperlink r:id="rId531" ref="P79"/>
    <hyperlink r:id="rId532" ref="J80"/>
    <hyperlink r:id="rId533" ref="L80"/>
    <hyperlink r:id="rId534" ref="M80"/>
    <hyperlink r:id="rId535" ref="N80"/>
    <hyperlink r:id="rId536" ref="O80"/>
    <hyperlink r:id="rId537" ref="P80"/>
    <hyperlink r:id="rId538" ref="J81"/>
    <hyperlink r:id="rId539" ref="L81"/>
    <hyperlink r:id="rId540" ref="M81"/>
    <hyperlink r:id="rId541" ref="N81"/>
    <hyperlink r:id="rId542" ref="O81"/>
    <hyperlink r:id="rId543" ref="P81"/>
    <hyperlink r:id="rId544" ref="J82"/>
    <hyperlink r:id="rId545" ref="L82"/>
    <hyperlink r:id="rId546" ref="M82"/>
    <hyperlink r:id="rId547" ref="N82"/>
    <hyperlink r:id="rId548" ref="S82"/>
    <hyperlink r:id="rId549" ref="J83"/>
    <hyperlink r:id="rId550" ref="L83"/>
    <hyperlink r:id="rId551" ref="M83"/>
    <hyperlink r:id="rId552" ref="N83"/>
    <hyperlink r:id="rId553" ref="O83"/>
    <hyperlink r:id="rId554" ref="P83"/>
    <hyperlink r:id="rId555" ref="Q83"/>
    <hyperlink r:id="rId556" ref="R83"/>
    <hyperlink r:id="rId557" ref="J84"/>
    <hyperlink r:id="rId558" ref="L84"/>
    <hyperlink r:id="rId559" ref="M84"/>
    <hyperlink r:id="rId560" ref="N84"/>
    <hyperlink r:id="rId561" ref="O84"/>
    <hyperlink r:id="rId562" ref="P84"/>
    <hyperlink r:id="rId563" ref="Q84"/>
    <hyperlink r:id="rId564" ref="R84"/>
    <hyperlink r:id="rId565" ref="S84"/>
    <hyperlink r:id="rId566" ref="T84"/>
    <hyperlink r:id="rId567" ref="U84"/>
    <hyperlink r:id="rId568" ref="J85"/>
    <hyperlink r:id="rId569" ref="L85"/>
    <hyperlink r:id="rId570" ref="M85"/>
    <hyperlink r:id="rId571" ref="N85"/>
    <hyperlink r:id="rId572" ref="O85"/>
    <hyperlink r:id="rId573" ref="P85"/>
    <hyperlink r:id="rId574" ref="Q85"/>
    <hyperlink r:id="rId575" ref="R85"/>
    <hyperlink r:id="rId576" ref="S85"/>
    <hyperlink r:id="rId577" ref="T85"/>
    <hyperlink r:id="rId578" ref="U85"/>
    <hyperlink r:id="rId579" ref="J86"/>
    <hyperlink r:id="rId580" ref="L86"/>
    <hyperlink r:id="rId581" ref="M86"/>
    <hyperlink r:id="rId582" ref="N86"/>
    <hyperlink r:id="rId583" ref="O86"/>
    <hyperlink r:id="rId584" ref="P86"/>
    <hyperlink r:id="rId585" ref="Q86"/>
    <hyperlink r:id="rId586" ref="R86"/>
    <hyperlink r:id="rId587" ref="S86"/>
    <hyperlink r:id="rId588" ref="T86"/>
    <hyperlink r:id="rId589" ref="U86"/>
    <hyperlink r:id="rId590" ref="J87"/>
    <hyperlink r:id="rId591" ref="L87"/>
    <hyperlink r:id="rId592" ref="M87"/>
    <hyperlink r:id="rId593" ref="N87"/>
    <hyperlink r:id="rId594" ref="O87"/>
    <hyperlink r:id="rId595" ref="P87"/>
    <hyperlink r:id="rId596" ref="Q87"/>
    <hyperlink r:id="rId597" ref="R87"/>
    <hyperlink r:id="rId598" ref="J88"/>
    <hyperlink r:id="rId599" ref="L88"/>
    <hyperlink r:id="rId600" ref="M88"/>
    <hyperlink r:id="rId601" ref="N88"/>
    <hyperlink r:id="rId602" ref="O88"/>
    <hyperlink r:id="rId603" ref="P88"/>
    <hyperlink r:id="rId604" ref="Q88"/>
    <hyperlink r:id="rId605" ref="R88"/>
    <hyperlink r:id="rId606" ref="S88"/>
    <hyperlink r:id="rId607" ref="J89"/>
    <hyperlink r:id="rId608" ref="L89"/>
    <hyperlink r:id="rId609" ref="M89"/>
    <hyperlink r:id="rId610" ref="N89"/>
    <hyperlink r:id="rId611" ref="S89"/>
    <hyperlink r:id="rId612" ref="T89"/>
    <hyperlink r:id="rId613" ref="J90"/>
    <hyperlink r:id="rId614" ref="L90"/>
    <hyperlink r:id="rId615" ref="M90"/>
    <hyperlink r:id="rId616" ref="N90"/>
    <hyperlink r:id="rId617" ref="O90"/>
    <hyperlink r:id="rId618" ref="P90"/>
    <hyperlink r:id="rId619" ref="Q90"/>
    <hyperlink r:id="rId620" ref="R90"/>
    <hyperlink r:id="rId621" ref="J91"/>
    <hyperlink r:id="rId622" ref="L91"/>
    <hyperlink r:id="rId623" ref="M91"/>
    <hyperlink r:id="rId624" ref="N91"/>
    <hyperlink r:id="rId625" ref="O91"/>
    <hyperlink r:id="rId626" ref="S91"/>
    <hyperlink r:id="rId627" ref="T91"/>
    <hyperlink r:id="rId628" ref="J92"/>
    <hyperlink r:id="rId629" ref="L92"/>
    <hyperlink r:id="rId630" ref="M92"/>
    <hyperlink r:id="rId631" ref="N92"/>
    <hyperlink r:id="rId632" ref="J93"/>
    <hyperlink r:id="rId633" ref="L93"/>
    <hyperlink r:id="rId634" ref="M93"/>
    <hyperlink r:id="rId635" ref="N93"/>
    <hyperlink r:id="rId636" ref="O93"/>
    <hyperlink r:id="rId637" ref="P93"/>
    <hyperlink r:id="rId638" ref="Q93"/>
    <hyperlink r:id="rId639" ref="J94"/>
    <hyperlink r:id="rId640" ref="L94"/>
    <hyperlink r:id="rId641" ref="M94"/>
    <hyperlink r:id="rId642" ref="N94"/>
    <hyperlink r:id="rId643" ref="O94"/>
    <hyperlink r:id="rId644" ref="P94"/>
    <hyperlink r:id="rId645" ref="Q94"/>
    <hyperlink r:id="rId646" ref="R94"/>
    <hyperlink r:id="rId647" ref="S94"/>
    <hyperlink r:id="rId648" ref="T94"/>
    <hyperlink r:id="rId649" ref="U94"/>
    <hyperlink r:id="rId650" ref="J95"/>
    <hyperlink r:id="rId651" ref="L95"/>
    <hyperlink r:id="rId652" ref="M95"/>
    <hyperlink r:id="rId653" ref="N95"/>
    <hyperlink r:id="rId654" ref="O95"/>
    <hyperlink r:id="rId655" ref="P95"/>
    <hyperlink r:id="rId656" ref="S95"/>
    <hyperlink r:id="rId657" ref="J96"/>
    <hyperlink r:id="rId658" ref="L96"/>
    <hyperlink r:id="rId659" ref="M96"/>
    <hyperlink r:id="rId660" ref="N96"/>
    <hyperlink r:id="rId661" ref="J97"/>
    <hyperlink r:id="rId662" ref="L97"/>
    <hyperlink r:id="rId663" ref="M97"/>
    <hyperlink r:id="rId664" ref="N97"/>
    <hyperlink r:id="rId665" ref="J98"/>
    <hyperlink r:id="rId666" ref="L98"/>
    <hyperlink r:id="rId667" ref="M98"/>
    <hyperlink r:id="rId668" ref="N98"/>
    <hyperlink r:id="rId669" ref="J99"/>
    <hyperlink r:id="rId670" ref="L99"/>
    <hyperlink r:id="rId671" ref="M99"/>
    <hyperlink r:id="rId672" ref="N99"/>
    <hyperlink r:id="rId673" ref="O99"/>
    <hyperlink r:id="rId674" ref="S99"/>
    <hyperlink r:id="rId675" ref="T99"/>
    <hyperlink r:id="rId676" ref="U99"/>
    <hyperlink r:id="rId677" ref="J100"/>
    <hyperlink r:id="rId678" ref="L100"/>
    <hyperlink r:id="rId679" ref="M100"/>
    <hyperlink r:id="rId680" ref="N100"/>
    <hyperlink r:id="rId681" ref="O100"/>
    <hyperlink r:id="rId682" ref="J101"/>
    <hyperlink r:id="rId683" ref="L101"/>
    <hyperlink r:id="rId684" ref="M101"/>
    <hyperlink r:id="rId685" ref="N101"/>
    <hyperlink r:id="rId686" ref="S101"/>
    <hyperlink r:id="rId687" ref="T101"/>
  </hyperlinks>
  <drawing r:id="rId688"/>
</worksheet>
</file>